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etorg515509-my.sharepoint.com/personal/marc_aerismetals_com/Documents/Documents/Line Sets/Customers/"/>
    </mc:Choice>
  </mc:AlternateContent>
  <xr:revisionPtr revIDLastSave="74" documentId="8_{5A10FF23-9AA2-4E69-ACA6-773880755837}" xr6:coauthVersionLast="47" xr6:coauthVersionMax="47" xr10:uidLastSave="{6B3DA9D7-B5BC-4EF3-932B-D0CB5495CD00}"/>
  <bookViews>
    <workbookView xWindow="21150" yWindow="570" windowWidth="19650" windowHeight="15000" activeTab="3" xr2:uid="{E6CA0E08-8840-45EC-A96B-8059AFD9AE60}"/>
  </bookViews>
  <sheets>
    <sheet name="Lineset" sheetId="1" r:id="rId1"/>
    <sheet name="Minisplit" sheetId="2" r:id="rId2"/>
    <sheet name="Sheet2" sheetId="6" state="hidden" r:id="rId3"/>
    <sheet name="Insulated Copper" sheetId="3" r:id="rId4"/>
    <sheet name="Sheet1" sheetId="5" state="hidden" r:id="rId5"/>
    <sheet name="LWC" sheetId="4" state="hidden" r:id="rId6"/>
  </sheets>
  <definedNames>
    <definedName name="_xlnm._FilterDatabase" localSheetId="3" hidden="1">'Insulated Copper'!$A$7:$K$91</definedName>
    <definedName name="_xlnm._FilterDatabase" localSheetId="0" hidden="1">Lineset!$A$8:$K$56</definedName>
    <definedName name="_xlnm._FilterDatabase" localSheetId="1" hidden="1">Minisplit!$A$8:$L$122</definedName>
    <definedName name="_xlnm.Print_Area" localSheetId="1">Minisplit!$A$1:$K$121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2" l="1"/>
  <c r="J66" i="2" s="1"/>
  <c r="K66" i="2" s="1"/>
  <c r="N66" i="2" s="1"/>
  <c r="O66" i="2" s="1"/>
  <c r="L65" i="2"/>
  <c r="J65" i="2" s="1"/>
  <c r="L64" i="2"/>
  <c r="J64" i="2" s="1"/>
  <c r="K64" i="2" s="1"/>
  <c r="N64" i="2" s="1"/>
  <c r="O64" i="2" s="1"/>
  <c r="L63" i="2"/>
  <c r="J63" i="2" s="1"/>
  <c r="L62" i="2"/>
  <c r="L61" i="2"/>
  <c r="J61" i="2" s="1"/>
  <c r="L60" i="2"/>
  <c r="J60" i="2" s="1"/>
  <c r="K60" i="2" s="1"/>
  <c r="N60" i="2" s="1"/>
  <c r="O60" i="2" s="1"/>
  <c r="L59" i="2"/>
  <c r="J59" i="2" s="1"/>
  <c r="L58" i="2"/>
  <c r="J58" i="2" s="1"/>
  <c r="K58" i="2" s="1"/>
  <c r="N58" i="2" s="1"/>
  <c r="O58" i="2" s="1"/>
  <c r="L57" i="2"/>
  <c r="J57" i="2" s="1"/>
  <c r="L56" i="2"/>
  <c r="J56" i="2" s="1"/>
  <c r="K56" i="2" s="1"/>
  <c r="N56" i="2" s="1"/>
  <c r="O56" i="2" s="1"/>
  <c r="L55" i="2"/>
  <c r="J55" i="2" s="1"/>
  <c r="L54" i="2"/>
  <c r="L53" i="2"/>
  <c r="J53" i="2" s="1"/>
  <c r="L52" i="2"/>
  <c r="J52" i="2" s="1"/>
  <c r="K52" i="2" s="1"/>
  <c r="N52" i="2" s="1"/>
  <c r="O52" i="2" s="1"/>
  <c r="L51" i="2"/>
  <c r="J51" i="2" s="1"/>
  <c r="L50" i="2"/>
  <c r="L49" i="2"/>
  <c r="J49" i="2" s="1"/>
  <c r="L48" i="2"/>
  <c r="J48" i="2" s="1"/>
  <c r="K48" i="2" s="1"/>
  <c r="N48" i="2" s="1"/>
  <c r="O48" i="2" s="1"/>
  <c r="L47" i="2"/>
  <c r="J47" i="2" s="1"/>
  <c r="L46" i="2"/>
  <c r="J46" i="2" s="1"/>
  <c r="K46" i="2" s="1"/>
  <c r="N46" i="2" s="1"/>
  <c r="O46" i="2" s="1"/>
  <c r="L45" i="2"/>
  <c r="J45" i="2" s="1"/>
  <c r="L44" i="2"/>
  <c r="J44" i="2" s="1"/>
  <c r="K44" i="2" s="1"/>
  <c r="N44" i="2" s="1"/>
  <c r="O44" i="2" s="1"/>
  <c r="L43" i="2"/>
  <c r="J43" i="2" s="1"/>
  <c r="L42" i="2"/>
  <c r="J42" i="2" s="1"/>
  <c r="K42" i="2" s="1"/>
  <c r="N42" i="2" s="1"/>
  <c r="O42" i="2" s="1"/>
  <c r="L41" i="2"/>
  <c r="J41" i="2" s="1"/>
  <c r="L40" i="2"/>
  <c r="J40" i="2" s="1"/>
  <c r="K40" i="2" s="1"/>
  <c r="N40" i="2" s="1"/>
  <c r="O40" i="2" s="1"/>
  <c r="L39" i="2"/>
  <c r="J39" i="2" s="1"/>
  <c r="L38" i="2"/>
  <c r="L37" i="2"/>
  <c r="J37" i="2" s="1"/>
  <c r="L36" i="2"/>
  <c r="J36" i="2" s="1"/>
  <c r="K36" i="2" s="1"/>
  <c r="N36" i="2" s="1"/>
  <c r="O36" i="2" s="1"/>
  <c r="L35" i="2"/>
  <c r="J35" i="2" s="1"/>
  <c r="L34" i="2"/>
  <c r="J34" i="2" s="1"/>
  <c r="K34" i="2" s="1"/>
  <c r="N34" i="2" s="1"/>
  <c r="O34" i="2" s="1"/>
  <c r="L33" i="2"/>
  <c r="J33" i="2" s="1"/>
  <c r="L32" i="2"/>
  <c r="J32" i="2" s="1"/>
  <c r="K32" i="2" s="1"/>
  <c r="N32" i="2" s="1"/>
  <c r="O32" i="2" s="1"/>
  <c r="L31" i="2"/>
  <c r="J31" i="2" s="1"/>
  <c r="L30" i="2"/>
  <c r="L29" i="2"/>
  <c r="J29" i="2" s="1"/>
  <c r="L28" i="2"/>
  <c r="J28" i="2" s="1"/>
  <c r="K28" i="2" s="1"/>
  <c r="N28" i="2" s="1"/>
  <c r="O28" i="2" s="1"/>
  <c r="L27" i="2"/>
  <c r="J27" i="2" s="1"/>
  <c r="L26" i="2"/>
  <c r="J26" i="2" s="1"/>
  <c r="K26" i="2" s="1"/>
  <c r="N26" i="2" s="1"/>
  <c r="O26" i="2" s="1"/>
  <c r="L25" i="2"/>
  <c r="J25" i="2" s="1"/>
  <c r="L24" i="2"/>
  <c r="J24" i="2" s="1"/>
  <c r="K24" i="2" s="1"/>
  <c r="N24" i="2" s="1"/>
  <c r="O24" i="2" s="1"/>
  <c r="L23" i="2"/>
  <c r="J23" i="2" s="1"/>
  <c r="L22" i="2"/>
  <c r="L21" i="2"/>
  <c r="J21" i="2" s="1"/>
  <c r="L20" i="2"/>
  <c r="J20" i="2" s="1"/>
  <c r="K20" i="2" s="1"/>
  <c r="N20" i="2" s="1"/>
  <c r="O20" i="2" s="1"/>
  <c r="L19" i="2"/>
  <c r="J19" i="2" s="1"/>
  <c r="L18" i="2"/>
  <c r="J18" i="2" s="1"/>
  <c r="K18" i="2" s="1"/>
  <c r="N18" i="2" s="1"/>
  <c r="O18" i="2" s="1"/>
  <c r="L17" i="2"/>
  <c r="J17" i="2" s="1"/>
  <c r="L16" i="2"/>
  <c r="J16" i="2" s="1"/>
  <c r="K16" i="2" s="1"/>
  <c r="N16" i="2" s="1"/>
  <c r="O16" i="2" s="1"/>
  <c r="L14" i="2"/>
  <c r="J14" i="2" s="1"/>
  <c r="K14" i="2" s="1"/>
  <c r="N14" i="2" s="1"/>
  <c r="O14" i="2" s="1"/>
  <c r="L12" i="2"/>
  <c r="J12" i="2" s="1"/>
  <c r="K12" i="2" s="1"/>
  <c r="N12" i="2" s="1"/>
  <c r="O12" i="2" s="1"/>
  <c r="L11" i="2"/>
  <c r="J11" i="2" s="1"/>
  <c r="L10" i="2"/>
  <c r="J10" i="2" s="1"/>
  <c r="K10" i="2" s="1"/>
  <c r="N10" i="2" s="1"/>
  <c r="O10" i="2" s="1"/>
  <c r="J62" i="2"/>
  <c r="K62" i="2" s="1"/>
  <c r="N62" i="2" s="1"/>
  <c r="O62" i="2" s="1"/>
  <c r="J54" i="2"/>
  <c r="K54" i="2" s="1"/>
  <c r="N54" i="2" s="1"/>
  <c r="O54" i="2" s="1"/>
  <c r="J50" i="2"/>
  <c r="K50" i="2" s="1"/>
  <c r="N50" i="2" s="1"/>
  <c r="O50" i="2" s="1"/>
  <c r="J38" i="2"/>
  <c r="K38" i="2" s="1"/>
  <c r="N38" i="2" s="1"/>
  <c r="O38" i="2" s="1"/>
  <c r="J30" i="2"/>
  <c r="K30" i="2" s="1"/>
  <c r="N30" i="2" s="1"/>
  <c r="O30" i="2" s="1"/>
  <c r="J22" i="2"/>
  <c r="K22" i="2" s="1"/>
  <c r="N22" i="2" s="1"/>
  <c r="O22" i="2" s="1"/>
  <c r="M66" i="2"/>
  <c r="M64" i="2"/>
  <c r="M62" i="2"/>
  <c r="M60" i="2"/>
  <c r="M58" i="2"/>
  <c r="M56" i="2"/>
  <c r="M54" i="2"/>
  <c r="M52" i="2"/>
  <c r="M50" i="2"/>
  <c r="M48" i="2"/>
  <c r="M46" i="2"/>
  <c r="M44" i="2"/>
  <c r="M42" i="2"/>
  <c r="M40" i="2"/>
  <c r="M38" i="2"/>
  <c r="M36" i="2"/>
  <c r="M34" i="2"/>
  <c r="M32" i="2"/>
  <c r="M30" i="2"/>
  <c r="M28" i="2"/>
  <c r="M26" i="2"/>
  <c r="M24" i="2"/>
  <c r="M22" i="2"/>
  <c r="M20" i="2"/>
  <c r="M18" i="2"/>
  <c r="M16" i="2"/>
  <c r="M14" i="2"/>
  <c r="M12" i="2"/>
  <c r="L122" i="2"/>
  <c r="J122" i="2" s="1"/>
  <c r="K122" i="2" s="1"/>
  <c r="N122" i="2" s="1"/>
  <c r="O122" i="2" s="1"/>
  <c r="L121" i="2"/>
  <c r="J121" i="2" s="1"/>
  <c r="K121" i="2" s="1"/>
  <c r="N121" i="2" s="1"/>
  <c r="O121" i="2" s="1"/>
  <c r="L120" i="2"/>
  <c r="J120" i="2" s="1"/>
  <c r="K120" i="2" s="1"/>
  <c r="N120" i="2" s="1"/>
  <c r="O120" i="2" s="1"/>
  <c r="L119" i="2"/>
  <c r="J119" i="2" s="1"/>
  <c r="K119" i="2" s="1"/>
  <c r="N119" i="2" s="1"/>
  <c r="O119" i="2" s="1"/>
  <c r="L118" i="2"/>
  <c r="J118" i="2" s="1"/>
  <c r="K118" i="2" s="1"/>
  <c r="N118" i="2" s="1"/>
  <c r="O118" i="2" s="1"/>
  <c r="L117" i="2"/>
  <c r="J117" i="2" s="1"/>
  <c r="K117" i="2" s="1"/>
  <c r="N117" i="2" s="1"/>
  <c r="O117" i="2" s="1"/>
  <c r="L116" i="2"/>
  <c r="J116" i="2" s="1"/>
  <c r="K116" i="2" s="1"/>
  <c r="N116" i="2" s="1"/>
  <c r="O116" i="2" s="1"/>
  <c r="L115" i="2"/>
  <c r="J115" i="2" s="1"/>
  <c r="K115" i="2" s="1"/>
  <c r="N115" i="2" s="1"/>
  <c r="O115" i="2" s="1"/>
  <c r="L114" i="2"/>
  <c r="J114" i="2" s="1"/>
  <c r="K114" i="2" s="1"/>
  <c r="N114" i="2" s="1"/>
  <c r="O114" i="2" s="1"/>
  <c r="L113" i="2"/>
  <c r="J113" i="2" s="1"/>
  <c r="K113" i="2" s="1"/>
  <c r="N113" i="2" s="1"/>
  <c r="O113" i="2" s="1"/>
  <c r="L112" i="2"/>
  <c r="J112" i="2" s="1"/>
  <c r="K112" i="2" s="1"/>
  <c r="N112" i="2" s="1"/>
  <c r="O112" i="2" s="1"/>
  <c r="L111" i="2"/>
  <c r="J111" i="2" s="1"/>
  <c r="K111" i="2" s="1"/>
  <c r="N111" i="2" s="1"/>
  <c r="O111" i="2" s="1"/>
  <c r="L110" i="2"/>
  <c r="J110" i="2" s="1"/>
  <c r="K110" i="2" s="1"/>
  <c r="N110" i="2" s="1"/>
  <c r="O110" i="2" s="1"/>
  <c r="L109" i="2"/>
  <c r="J109" i="2" s="1"/>
  <c r="K109" i="2" s="1"/>
  <c r="N109" i="2" s="1"/>
  <c r="O109" i="2" s="1"/>
  <c r="L108" i="2"/>
  <c r="J108" i="2" s="1"/>
  <c r="K108" i="2" s="1"/>
  <c r="N108" i="2" s="1"/>
  <c r="O108" i="2" s="1"/>
  <c r="L107" i="2"/>
  <c r="J107" i="2" s="1"/>
  <c r="K107" i="2" s="1"/>
  <c r="N107" i="2" s="1"/>
  <c r="O107" i="2" s="1"/>
  <c r="L106" i="2"/>
  <c r="J106" i="2" s="1"/>
  <c r="K106" i="2" s="1"/>
  <c r="N106" i="2" s="1"/>
  <c r="O106" i="2" s="1"/>
  <c r="L105" i="2"/>
  <c r="J105" i="2" s="1"/>
  <c r="K105" i="2" s="1"/>
  <c r="N105" i="2" s="1"/>
  <c r="O105" i="2" s="1"/>
  <c r="L104" i="2"/>
  <c r="J104" i="2" s="1"/>
  <c r="K104" i="2" s="1"/>
  <c r="N104" i="2" s="1"/>
  <c r="O104" i="2" s="1"/>
  <c r="L103" i="2"/>
  <c r="J103" i="2" s="1"/>
  <c r="K103" i="2" s="1"/>
  <c r="N103" i="2" s="1"/>
  <c r="O103" i="2" s="1"/>
  <c r="L102" i="2"/>
  <c r="J102" i="2" s="1"/>
  <c r="K102" i="2" s="1"/>
  <c r="N102" i="2" s="1"/>
  <c r="O102" i="2" s="1"/>
  <c r="L101" i="2"/>
  <c r="J101" i="2" s="1"/>
  <c r="K101" i="2" s="1"/>
  <c r="N101" i="2" s="1"/>
  <c r="O101" i="2" s="1"/>
  <c r="L100" i="2"/>
  <c r="J100" i="2" s="1"/>
  <c r="K100" i="2" s="1"/>
  <c r="N100" i="2" s="1"/>
  <c r="O100" i="2" s="1"/>
  <c r="L99" i="2"/>
  <c r="J99" i="2" s="1"/>
  <c r="K99" i="2" s="1"/>
  <c r="N99" i="2" s="1"/>
  <c r="O99" i="2" s="1"/>
  <c r="L98" i="2"/>
  <c r="J98" i="2" s="1"/>
  <c r="K98" i="2" s="1"/>
  <c r="N98" i="2" s="1"/>
  <c r="O98" i="2" s="1"/>
  <c r="L97" i="2"/>
  <c r="J97" i="2" s="1"/>
  <c r="K97" i="2" s="1"/>
  <c r="N97" i="2" s="1"/>
  <c r="O97" i="2" s="1"/>
  <c r="L96" i="2"/>
  <c r="J96" i="2" s="1"/>
  <c r="K96" i="2" s="1"/>
  <c r="N96" i="2" s="1"/>
  <c r="O96" i="2" s="1"/>
  <c r="L95" i="2"/>
  <c r="J95" i="2" s="1"/>
  <c r="K95" i="2" s="1"/>
  <c r="N95" i="2" s="1"/>
  <c r="O95" i="2" s="1"/>
  <c r="L94" i="2"/>
  <c r="J94" i="2" s="1"/>
  <c r="K94" i="2" s="1"/>
  <c r="N94" i="2" s="1"/>
  <c r="O94" i="2" s="1"/>
  <c r="L93" i="2"/>
  <c r="J93" i="2" s="1"/>
  <c r="K93" i="2" s="1"/>
  <c r="N93" i="2" s="1"/>
  <c r="O93" i="2" s="1"/>
  <c r="L92" i="2"/>
  <c r="J92" i="2" s="1"/>
  <c r="K92" i="2" s="1"/>
  <c r="N92" i="2" s="1"/>
  <c r="O92" i="2" s="1"/>
  <c r="L91" i="2"/>
  <c r="J91" i="2" s="1"/>
  <c r="K91" i="2" s="1"/>
  <c r="N91" i="2" s="1"/>
  <c r="O91" i="2" s="1"/>
  <c r="L90" i="2"/>
  <c r="J90" i="2" s="1"/>
  <c r="K90" i="2" s="1"/>
  <c r="N90" i="2" s="1"/>
  <c r="O90" i="2" s="1"/>
  <c r="L89" i="2"/>
  <c r="J89" i="2" s="1"/>
  <c r="K89" i="2" s="1"/>
  <c r="N89" i="2" s="1"/>
  <c r="O89" i="2" s="1"/>
  <c r="L88" i="2"/>
  <c r="J88" i="2" s="1"/>
  <c r="K88" i="2" s="1"/>
  <c r="N88" i="2" s="1"/>
  <c r="O88" i="2" s="1"/>
  <c r="L87" i="2"/>
  <c r="J87" i="2" s="1"/>
  <c r="K87" i="2" s="1"/>
  <c r="N87" i="2" s="1"/>
  <c r="O87" i="2" s="1"/>
  <c r="L86" i="2"/>
  <c r="J86" i="2" s="1"/>
  <c r="K86" i="2" s="1"/>
  <c r="N86" i="2" s="1"/>
  <c r="O86" i="2" s="1"/>
  <c r="L85" i="2"/>
  <c r="J85" i="2" s="1"/>
  <c r="K85" i="2" s="1"/>
  <c r="N85" i="2" s="1"/>
  <c r="O85" i="2" s="1"/>
  <c r="L84" i="2"/>
  <c r="J84" i="2" s="1"/>
  <c r="K84" i="2" s="1"/>
  <c r="N84" i="2" s="1"/>
  <c r="O84" i="2" s="1"/>
  <c r="L83" i="2"/>
  <c r="J83" i="2" s="1"/>
  <c r="K83" i="2" s="1"/>
  <c r="N83" i="2" s="1"/>
  <c r="O83" i="2" s="1"/>
  <c r="L82" i="2"/>
  <c r="J82" i="2" s="1"/>
  <c r="K82" i="2" s="1"/>
  <c r="N82" i="2" s="1"/>
  <c r="O82" i="2" s="1"/>
  <c r="L81" i="2"/>
  <c r="J81" i="2" s="1"/>
  <c r="K81" i="2" s="1"/>
  <c r="N81" i="2" s="1"/>
  <c r="O81" i="2" s="1"/>
  <c r="L80" i="2"/>
  <c r="J80" i="2" s="1"/>
  <c r="K80" i="2" s="1"/>
  <c r="N80" i="2" s="1"/>
  <c r="O80" i="2" s="1"/>
  <c r="L79" i="2"/>
  <c r="J79" i="2" s="1"/>
  <c r="K79" i="2" s="1"/>
  <c r="N79" i="2" s="1"/>
  <c r="O79" i="2" s="1"/>
  <c r="L78" i="2"/>
  <c r="J78" i="2" s="1"/>
  <c r="K78" i="2" s="1"/>
  <c r="N78" i="2" s="1"/>
  <c r="O78" i="2" s="1"/>
  <c r="L77" i="2"/>
  <c r="J77" i="2" s="1"/>
  <c r="K77" i="2" s="1"/>
  <c r="N77" i="2" s="1"/>
  <c r="O77" i="2" s="1"/>
  <c r="L76" i="2"/>
  <c r="J76" i="2" s="1"/>
  <c r="K76" i="2" s="1"/>
  <c r="N76" i="2" s="1"/>
  <c r="O76" i="2" s="1"/>
  <c r="L75" i="2"/>
  <c r="J75" i="2" s="1"/>
  <c r="K75" i="2" s="1"/>
  <c r="N75" i="2" s="1"/>
  <c r="O75" i="2" s="1"/>
  <c r="L74" i="2"/>
  <c r="J74" i="2" s="1"/>
  <c r="K74" i="2" s="1"/>
  <c r="N74" i="2" s="1"/>
  <c r="O74" i="2" s="1"/>
  <c r="L73" i="2"/>
  <c r="J73" i="2" s="1"/>
  <c r="K73" i="2" s="1"/>
  <c r="N73" i="2" s="1"/>
  <c r="O73" i="2" s="1"/>
  <c r="L72" i="2"/>
  <c r="J72" i="2" s="1"/>
  <c r="K72" i="2" s="1"/>
  <c r="N72" i="2" s="1"/>
  <c r="O72" i="2" s="1"/>
  <c r="L71" i="2"/>
  <c r="J71" i="2" s="1"/>
  <c r="K71" i="2" s="1"/>
  <c r="N71" i="2" s="1"/>
  <c r="O71" i="2" s="1"/>
  <c r="L70" i="2"/>
  <c r="J70" i="2" s="1"/>
  <c r="K70" i="2" s="1"/>
  <c r="N70" i="2" s="1"/>
  <c r="O70" i="2" s="1"/>
  <c r="L69" i="2"/>
  <c r="J69" i="2" s="1"/>
  <c r="K69" i="2" s="1"/>
  <c r="N69" i="2" s="1"/>
  <c r="O69" i="2" s="1"/>
  <c r="L68" i="2"/>
  <c r="J68" i="2" s="1"/>
  <c r="K68" i="2" s="1"/>
  <c r="N68" i="2" s="1"/>
  <c r="O68" i="2" s="1"/>
  <c r="L67" i="2"/>
  <c r="B2" i="6" l="1"/>
  <c r="C2" i="6" s="1"/>
  <c r="F2" i="6" s="1"/>
  <c r="B3" i="6"/>
  <c r="C3" i="6" s="1"/>
  <c r="F3" i="6" s="1"/>
  <c r="B1" i="6"/>
  <c r="C1" i="6" s="1"/>
  <c r="F1" i="6" s="1"/>
  <c r="J13" i="5"/>
  <c r="H13" i="5" s="1"/>
  <c r="I13" i="5" s="1"/>
  <c r="J12" i="5"/>
  <c r="H12" i="5" s="1"/>
  <c r="I12" i="5" s="1"/>
  <c r="J11" i="5"/>
  <c r="H11" i="5" s="1"/>
  <c r="I11" i="5" s="1"/>
  <c r="J10" i="5"/>
  <c r="H10" i="5" s="1"/>
  <c r="J9" i="5"/>
  <c r="H9" i="5" s="1"/>
  <c r="J8" i="5"/>
  <c r="H8" i="5" s="1"/>
  <c r="I8" i="5" s="1"/>
  <c r="K17" i="2"/>
  <c r="N17" i="2" s="1"/>
  <c r="O17" i="2" s="1"/>
  <c r="L10" i="5" l="1"/>
  <c r="I10" i="5"/>
  <c r="L13" i="5"/>
  <c r="L9" i="5"/>
  <c r="I9" i="5"/>
  <c r="L11" i="5"/>
  <c r="L8" i="5"/>
  <c r="L12" i="5"/>
  <c r="L9" i="1"/>
  <c r="J9" i="1" s="1"/>
  <c r="N9" i="1" l="1"/>
  <c r="O15" i="4" l="1"/>
  <c r="O14" i="4"/>
  <c r="O10" i="4"/>
  <c r="O11" i="4"/>
  <c r="O12" i="4"/>
  <c r="O13" i="4"/>
  <c r="O9" i="4"/>
  <c r="M22" i="4" l="1"/>
  <c r="M23" i="4"/>
  <c r="M24" i="4"/>
  <c r="M25" i="4"/>
  <c r="M26" i="4"/>
  <c r="M27" i="4"/>
  <c r="M21" i="4"/>
  <c r="J87" i="3" l="1"/>
  <c r="H87" i="3" s="1"/>
  <c r="J88" i="3"/>
  <c r="H88" i="3" s="1"/>
  <c r="J89" i="3"/>
  <c r="H89" i="3" s="1"/>
  <c r="J90" i="3"/>
  <c r="H90" i="3" s="1"/>
  <c r="J91" i="3"/>
  <c r="H91" i="3" s="1"/>
  <c r="J85" i="3"/>
  <c r="H85" i="3" s="1"/>
  <c r="J86" i="3"/>
  <c r="H86" i="3" s="1"/>
  <c r="L51" i="1"/>
  <c r="L52" i="1"/>
  <c r="L53" i="1"/>
  <c r="L54" i="1"/>
  <c r="J54" i="1" s="1"/>
  <c r="N54" i="1" s="1"/>
  <c r="L55" i="1"/>
  <c r="L56" i="1"/>
  <c r="L48" i="1"/>
  <c r="J48" i="1" s="1"/>
  <c r="N48" i="1" s="1"/>
  <c r="L49" i="1"/>
  <c r="J49" i="1" s="1"/>
  <c r="N49" i="1" s="1"/>
  <c r="L50" i="1"/>
  <c r="J50" i="1" s="1"/>
  <c r="N50" i="1" s="1"/>
  <c r="K54" i="1" l="1"/>
  <c r="K50" i="1"/>
  <c r="K49" i="1"/>
  <c r="J53" i="1"/>
  <c r="N53" i="1" s="1"/>
  <c r="J52" i="1"/>
  <c r="N52" i="1" s="1"/>
  <c r="J56" i="1"/>
  <c r="N56" i="1" s="1"/>
  <c r="J55" i="1"/>
  <c r="N55" i="1" s="1"/>
  <c r="J51" i="1"/>
  <c r="N51" i="1" s="1"/>
  <c r="I87" i="3"/>
  <c r="L87" i="3"/>
  <c r="I89" i="3"/>
  <c r="L89" i="3"/>
  <c r="I86" i="3"/>
  <c r="L86" i="3"/>
  <c r="I90" i="3"/>
  <c r="L90" i="3"/>
  <c r="I85" i="3"/>
  <c r="L85" i="3"/>
  <c r="I88" i="3"/>
  <c r="L88" i="3"/>
  <c r="I91" i="3"/>
  <c r="L91" i="3"/>
  <c r="L10" i="4"/>
  <c r="L11" i="4"/>
  <c r="L12" i="4"/>
  <c r="L13" i="4"/>
  <c r="L14" i="4"/>
  <c r="L15" i="4"/>
  <c r="L9" i="4"/>
  <c r="P10" i="4"/>
  <c r="P11" i="4"/>
  <c r="P12" i="4"/>
  <c r="P13" i="4"/>
  <c r="P14" i="4"/>
  <c r="P15" i="4"/>
  <c r="P9" i="4"/>
  <c r="J84" i="3"/>
  <c r="H84" i="3" s="1"/>
  <c r="J83" i="3"/>
  <c r="H83" i="3" s="1"/>
  <c r="J82" i="3"/>
  <c r="H82" i="3" s="1"/>
  <c r="J81" i="3"/>
  <c r="H81" i="3" s="1"/>
  <c r="J80" i="3"/>
  <c r="H80" i="3" s="1"/>
  <c r="J79" i="3"/>
  <c r="H79" i="3" s="1"/>
  <c r="J78" i="3"/>
  <c r="H78" i="3" s="1"/>
  <c r="J77" i="3"/>
  <c r="H77" i="3" s="1"/>
  <c r="J76" i="3"/>
  <c r="H76" i="3" s="1"/>
  <c r="J75" i="3"/>
  <c r="H75" i="3" s="1"/>
  <c r="J74" i="3"/>
  <c r="H74" i="3" s="1"/>
  <c r="J73" i="3"/>
  <c r="H73" i="3" s="1"/>
  <c r="J72" i="3"/>
  <c r="H72" i="3" s="1"/>
  <c r="J71" i="3"/>
  <c r="H71" i="3" s="1"/>
  <c r="J70" i="3"/>
  <c r="H70" i="3" s="1"/>
  <c r="J69" i="3"/>
  <c r="H69" i="3" s="1"/>
  <c r="J68" i="3"/>
  <c r="H68" i="3" s="1"/>
  <c r="J67" i="3"/>
  <c r="H67" i="3" s="1"/>
  <c r="J66" i="3"/>
  <c r="H66" i="3" s="1"/>
  <c r="J65" i="3"/>
  <c r="H65" i="3" s="1"/>
  <c r="J64" i="3"/>
  <c r="H64" i="3" s="1"/>
  <c r="J63" i="3"/>
  <c r="H63" i="3" s="1"/>
  <c r="J62" i="3"/>
  <c r="H62" i="3" s="1"/>
  <c r="J61" i="3"/>
  <c r="H61" i="3" s="1"/>
  <c r="J60" i="3"/>
  <c r="H60" i="3" s="1"/>
  <c r="J59" i="3"/>
  <c r="H59" i="3" s="1"/>
  <c r="J58" i="3"/>
  <c r="H58" i="3" s="1"/>
  <c r="J57" i="3"/>
  <c r="H57" i="3" s="1"/>
  <c r="J56" i="3"/>
  <c r="H56" i="3" s="1"/>
  <c r="J55" i="3"/>
  <c r="H55" i="3" s="1"/>
  <c r="J54" i="3"/>
  <c r="H54" i="3" s="1"/>
  <c r="J53" i="3"/>
  <c r="H53" i="3" s="1"/>
  <c r="J52" i="3"/>
  <c r="H52" i="3" s="1"/>
  <c r="J51" i="3"/>
  <c r="H51" i="3" s="1"/>
  <c r="J50" i="3"/>
  <c r="H50" i="3" s="1"/>
  <c r="J42" i="3"/>
  <c r="H42" i="3" s="1"/>
  <c r="J41" i="3"/>
  <c r="H41" i="3" s="1"/>
  <c r="J40" i="3"/>
  <c r="H40" i="3" s="1"/>
  <c r="J39" i="3"/>
  <c r="H39" i="3" s="1"/>
  <c r="J38" i="3"/>
  <c r="H38" i="3" s="1"/>
  <c r="J37" i="3"/>
  <c r="H37" i="3" s="1"/>
  <c r="J36" i="3"/>
  <c r="H36" i="3" s="1"/>
  <c r="J35" i="3"/>
  <c r="H35" i="3" s="1"/>
  <c r="J34" i="3"/>
  <c r="H34" i="3" s="1"/>
  <c r="J33" i="3"/>
  <c r="H33" i="3" s="1"/>
  <c r="J32" i="3"/>
  <c r="H32" i="3" s="1"/>
  <c r="J31" i="3"/>
  <c r="H31" i="3" s="1"/>
  <c r="J30" i="3"/>
  <c r="H30" i="3" s="1"/>
  <c r="J29" i="3"/>
  <c r="H29" i="3" s="1"/>
  <c r="J28" i="3"/>
  <c r="H28" i="3" s="1"/>
  <c r="J27" i="3"/>
  <c r="H27" i="3" s="1"/>
  <c r="J26" i="3"/>
  <c r="H26" i="3" s="1"/>
  <c r="J25" i="3"/>
  <c r="H25" i="3" s="1"/>
  <c r="J24" i="3"/>
  <c r="H24" i="3" s="1"/>
  <c r="J23" i="3"/>
  <c r="H23" i="3" s="1"/>
  <c r="J22" i="3"/>
  <c r="H22" i="3" s="1"/>
  <c r="J21" i="3"/>
  <c r="H21" i="3" s="1"/>
  <c r="J20" i="3"/>
  <c r="H20" i="3" s="1"/>
  <c r="J19" i="3"/>
  <c r="H19" i="3" s="1"/>
  <c r="J18" i="3"/>
  <c r="H18" i="3" s="1"/>
  <c r="J17" i="3"/>
  <c r="H17" i="3" s="1"/>
  <c r="J16" i="3"/>
  <c r="H16" i="3" s="1"/>
  <c r="J15" i="3"/>
  <c r="H15" i="3" s="1"/>
  <c r="J14" i="3"/>
  <c r="H14" i="3" s="1"/>
  <c r="J13" i="3"/>
  <c r="H13" i="3" s="1"/>
  <c r="J12" i="3"/>
  <c r="H12" i="3" s="1"/>
  <c r="J11" i="3"/>
  <c r="H11" i="3" s="1"/>
  <c r="J10" i="3"/>
  <c r="H10" i="3" s="1"/>
  <c r="J9" i="3"/>
  <c r="H9" i="3" s="1"/>
  <c r="J8" i="3"/>
  <c r="H8" i="3" s="1"/>
  <c r="J67" i="2"/>
  <c r="L15" i="2"/>
  <c r="J15" i="2" s="1"/>
  <c r="L13" i="2"/>
  <c r="J13" i="2" s="1"/>
  <c r="L9" i="2"/>
  <c r="F9" i="4" l="1"/>
  <c r="G9" i="4" s="1"/>
  <c r="K9" i="4" s="1"/>
  <c r="F21" i="4"/>
  <c r="G21" i="4" s="1"/>
  <c r="J21" i="4" s="1"/>
  <c r="F13" i="4"/>
  <c r="G13" i="4" s="1"/>
  <c r="K13" i="4" s="1"/>
  <c r="F25" i="4"/>
  <c r="G25" i="4" s="1"/>
  <c r="J25" i="4" s="1"/>
  <c r="L25" i="4" s="1"/>
  <c r="F12" i="4"/>
  <c r="G12" i="4" s="1"/>
  <c r="K12" i="4" s="1"/>
  <c r="F24" i="4"/>
  <c r="G24" i="4" s="1"/>
  <c r="J24" i="4" s="1"/>
  <c r="L24" i="4" s="1"/>
  <c r="F11" i="4"/>
  <c r="G11" i="4" s="1"/>
  <c r="K11" i="4" s="1"/>
  <c r="F23" i="4"/>
  <c r="G23" i="4" s="1"/>
  <c r="J23" i="4" s="1"/>
  <c r="L23" i="4" s="1"/>
  <c r="F10" i="4"/>
  <c r="G10" i="4" s="1"/>
  <c r="K10" i="4" s="1"/>
  <c r="F22" i="4"/>
  <c r="G22" i="4" s="1"/>
  <c r="J22" i="4" s="1"/>
  <c r="L22" i="4" s="1"/>
  <c r="J9" i="2"/>
  <c r="K56" i="1"/>
  <c r="K52" i="1"/>
  <c r="K55" i="1"/>
  <c r="K51" i="1"/>
  <c r="K53" i="1"/>
  <c r="K67" i="2"/>
  <c r="N67" i="2" s="1"/>
  <c r="I20" i="3"/>
  <c r="L20" i="3"/>
  <c r="I24" i="3"/>
  <c r="L24" i="3"/>
  <c r="I28" i="3"/>
  <c r="L28" i="3"/>
  <c r="I54" i="3"/>
  <c r="L54" i="3"/>
  <c r="I62" i="3"/>
  <c r="L62" i="3"/>
  <c r="I70" i="3"/>
  <c r="L70" i="3"/>
  <c r="I78" i="3"/>
  <c r="L78" i="3"/>
  <c r="I8" i="3"/>
  <c r="L8" i="3"/>
  <c r="I13" i="3"/>
  <c r="L13" i="3"/>
  <c r="I21" i="3"/>
  <c r="L21" i="3"/>
  <c r="I71" i="3"/>
  <c r="L71" i="3"/>
  <c r="I72" i="3"/>
  <c r="L72" i="3"/>
  <c r="I10" i="3"/>
  <c r="L10" i="3"/>
  <c r="I14" i="3"/>
  <c r="L14" i="3"/>
  <c r="I18" i="3"/>
  <c r="L18" i="3"/>
  <c r="I22" i="3"/>
  <c r="L22" i="3"/>
  <c r="I26" i="3"/>
  <c r="L26" i="3"/>
  <c r="I57" i="3"/>
  <c r="L57" i="3"/>
  <c r="I65" i="3"/>
  <c r="L65" i="3"/>
  <c r="I73" i="3"/>
  <c r="L73" i="3"/>
  <c r="I81" i="3"/>
  <c r="L81" i="3"/>
  <c r="I80" i="3"/>
  <c r="L80" i="3"/>
  <c r="I50" i="3"/>
  <c r="L50" i="3"/>
  <c r="I58" i="3"/>
  <c r="L58" i="3"/>
  <c r="I66" i="3"/>
  <c r="L66" i="3"/>
  <c r="I74" i="3"/>
  <c r="L74" i="3"/>
  <c r="I82" i="3"/>
  <c r="L82" i="3"/>
  <c r="I12" i="3"/>
  <c r="L12" i="3"/>
  <c r="I9" i="3"/>
  <c r="L9" i="3"/>
  <c r="I25" i="3"/>
  <c r="L25" i="3"/>
  <c r="I55" i="3"/>
  <c r="L55" i="3"/>
  <c r="I79" i="3"/>
  <c r="L79" i="3"/>
  <c r="I64" i="3"/>
  <c r="L64" i="3"/>
  <c r="I11" i="3"/>
  <c r="L11" i="3"/>
  <c r="I15" i="3"/>
  <c r="L15" i="3"/>
  <c r="I19" i="3"/>
  <c r="L19" i="3"/>
  <c r="I23" i="3"/>
  <c r="L23" i="3"/>
  <c r="I27" i="3"/>
  <c r="L27" i="3"/>
  <c r="I51" i="3"/>
  <c r="L51" i="3"/>
  <c r="I59" i="3"/>
  <c r="L59" i="3"/>
  <c r="I67" i="3"/>
  <c r="L67" i="3"/>
  <c r="I75" i="3"/>
  <c r="L75" i="3"/>
  <c r="I83" i="3"/>
  <c r="L83" i="3"/>
  <c r="I16" i="3"/>
  <c r="L16" i="3"/>
  <c r="I17" i="3"/>
  <c r="L17" i="3"/>
  <c r="I63" i="3"/>
  <c r="L63" i="3"/>
  <c r="I56" i="3"/>
  <c r="L56" i="3"/>
  <c r="I52" i="3"/>
  <c r="L52" i="3"/>
  <c r="I60" i="3"/>
  <c r="L60" i="3"/>
  <c r="I68" i="3"/>
  <c r="L68" i="3"/>
  <c r="I76" i="3"/>
  <c r="L76" i="3"/>
  <c r="I84" i="3"/>
  <c r="L84" i="3"/>
  <c r="I53" i="3"/>
  <c r="L53" i="3"/>
  <c r="I61" i="3"/>
  <c r="L61" i="3"/>
  <c r="I69" i="3"/>
  <c r="L69" i="3"/>
  <c r="I77" i="3"/>
  <c r="L77" i="3"/>
  <c r="I42" i="3"/>
  <c r="L42" i="3"/>
  <c r="I34" i="3"/>
  <c r="L34" i="3"/>
  <c r="I31" i="3"/>
  <c r="L31" i="3"/>
  <c r="I35" i="3"/>
  <c r="L35" i="3"/>
  <c r="I39" i="3"/>
  <c r="L39" i="3"/>
  <c r="I38" i="3"/>
  <c r="L38" i="3"/>
  <c r="I32" i="3"/>
  <c r="L32" i="3"/>
  <c r="I36" i="3"/>
  <c r="L36" i="3"/>
  <c r="I40" i="3"/>
  <c r="L40" i="3"/>
  <c r="I30" i="3"/>
  <c r="L30" i="3"/>
  <c r="I29" i="3"/>
  <c r="L29" i="3"/>
  <c r="I33" i="3"/>
  <c r="L33" i="3"/>
  <c r="I37" i="3"/>
  <c r="L37" i="3"/>
  <c r="I41" i="3"/>
  <c r="L41" i="3"/>
  <c r="F14" i="4"/>
  <c r="G14" i="4" s="1"/>
  <c r="K14" i="4" s="1"/>
  <c r="F26" i="4"/>
  <c r="G26" i="4" s="1"/>
  <c r="J26" i="4" s="1"/>
  <c r="L26" i="4" s="1"/>
  <c r="F15" i="4"/>
  <c r="G15" i="4" s="1"/>
  <c r="K15" i="4" s="1"/>
  <c r="F27" i="4"/>
  <c r="G27" i="4" s="1"/>
  <c r="L33" i="1"/>
  <c r="L47" i="1"/>
  <c r="J47" i="1" s="1"/>
  <c r="N47" i="1" s="1"/>
  <c r="L46" i="1"/>
  <c r="L45" i="1"/>
  <c r="L44" i="1"/>
  <c r="J44" i="1" s="1"/>
  <c r="N44" i="1" s="1"/>
  <c r="L43" i="1"/>
  <c r="J43" i="1" s="1"/>
  <c r="N43" i="1" s="1"/>
  <c r="L42" i="1"/>
  <c r="L41" i="1"/>
  <c r="L40" i="1"/>
  <c r="J40" i="1" s="1"/>
  <c r="N40" i="1" s="1"/>
  <c r="L39" i="1"/>
  <c r="J39" i="1" s="1"/>
  <c r="N39" i="1" s="1"/>
  <c r="L38" i="1"/>
  <c r="L37" i="1"/>
  <c r="L36" i="1"/>
  <c r="J36" i="1" s="1"/>
  <c r="N36" i="1" s="1"/>
  <c r="L35" i="1"/>
  <c r="J35" i="1" s="1"/>
  <c r="N35" i="1" s="1"/>
  <c r="L34" i="1"/>
  <c r="L32" i="1"/>
  <c r="J32" i="1" s="1"/>
  <c r="N32" i="1" s="1"/>
  <c r="L31" i="1"/>
  <c r="J31" i="1" s="1"/>
  <c r="N31" i="1" s="1"/>
  <c r="L30" i="1"/>
  <c r="J30" i="1" s="1"/>
  <c r="L29" i="1"/>
  <c r="J29" i="1" s="1"/>
  <c r="N29" i="1" s="1"/>
  <c r="L28" i="1"/>
  <c r="J28" i="1" s="1"/>
  <c r="N28" i="1" s="1"/>
  <c r="L27" i="1"/>
  <c r="J27" i="1" s="1"/>
  <c r="N27" i="1" s="1"/>
  <c r="L26" i="1"/>
  <c r="L25" i="1"/>
  <c r="L24" i="1"/>
  <c r="J24" i="1" s="1"/>
  <c r="N24" i="1" s="1"/>
  <c r="L23" i="1"/>
  <c r="J23" i="1" s="1"/>
  <c r="N23" i="1" s="1"/>
  <c r="L22" i="1"/>
  <c r="L21" i="1"/>
  <c r="L20" i="1"/>
  <c r="J20" i="1" s="1"/>
  <c r="N20" i="1" s="1"/>
  <c r="L19" i="1"/>
  <c r="J19" i="1" s="1"/>
  <c r="N19" i="1" s="1"/>
  <c r="L18" i="1"/>
  <c r="L17" i="1"/>
  <c r="L16" i="1"/>
  <c r="L15" i="1"/>
  <c r="J15" i="1" s="1"/>
  <c r="N15" i="1" s="1"/>
  <c r="L14" i="1"/>
  <c r="L13" i="1"/>
  <c r="L12" i="1"/>
  <c r="J12" i="1" s="1"/>
  <c r="N12" i="1" s="1"/>
  <c r="L11" i="1"/>
  <c r="L10" i="1"/>
  <c r="N30" i="1" l="1"/>
  <c r="K30" i="1"/>
  <c r="O67" i="2"/>
  <c r="I10" i="4"/>
  <c r="I12" i="4"/>
  <c r="I13" i="4"/>
  <c r="I15" i="4"/>
  <c r="I9" i="4"/>
  <c r="I14" i="4"/>
  <c r="J27" i="4"/>
  <c r="L27" i="4" s="1"/>
  <c r="I11" i="4"/>
  <c r="K35" i="2"/>
  <c r="N35" i="2" s="1"/>
  <c r="O35" i="2" s="1"/>
  <c r="K13" i="2"/>
  <c r="N13" i="2" s="1"/>
  <c r="O13" i="2" s="1"/>
  <c r="K57" i="2"/>
  <c r="N57" i="2" s="1"/>
  <c r="O57" i="2" s="1"/>
  <c r="K29" i="2"/>
  <c r="N29" i="2" s="1"/>
  <c r="O29" i="2" s="1"/>
  <c r="K23" i="2"/>
  <c r="N23" i="2" s="1"/>
  <c r="O23" i="2" s="1"/>
  <c r="K41" i="2"/>
  <c r="N41" i="2" s="1"/>
  <c r="O41" i="2" s="1"/>
  <c r="K59" i="2"/>
  <c r="N59" i="2" s="1"/>
  <c r="O59" i="2" s="1"/>
  <c r="K45" i="2"/>
  <c r="N45" i="2" s="1"/>
  <c r="O45" i="2" s="1"/>
  <c r="K49" i="2"/>
  <c r="N49" i="2" s="1"/>
  <c r="O49" i="2" s="1"/>
  <c r="K39" i="2"/>
  <c r="N39" i="2" s="1"/>
  <c r="O39" i="2" s="1"/>
  <c r="K31" i="2"/>
  <c r="N31" i="2" s="1"/>
  <c r="O31" i="2" s="1"/>
  <c r="K21" i="2"/>
  <c r="N21" i="2" s="1"/>
  <c r="O21" i="2" s="1"/>
  <c r="K25" i="2"/>
  <c r="N25" i="2" s="1"/>
  <c r="O25" i="2" s="1"/>
  <c r="K15" i="2"/>
  <c r="N15" i="2" s="1"/>
  <c r="O15" i="2" s="1"/>
  <c r="K63" i="2"/>
  <c r="N63" i="2" s="1"/>
  <c r="O63" i="2" s="1"/>
  <c r="K51" i="2"/>
  <c r="N51" i="2" s="1"/>
  <c r="O51" i="2" s="1"/>
  <c r="K43" i="2"/>
  <c r="N43" i="2" s="1"/>
  <c r="O43" i="2" s="1"/>
  <c r="K65" i="2"/>
  <c r="N65" i="2" s="1"/>
  <c r="O65" i="2" s="1"/>
  <c r="K27" i="2"/>
  <c r="N27" i="2" s="1"/>
  <c r="O27" i="2" s="1"/>
  <c r="K53" i="2"/>
  <c r="N53" i="2" s="1"/>
  <c r="O53" i="2" s="1"/>
  <c r="K61" i="2"/>
  <c r="N61" i="2" s="1"/>
  <c r="O61" i="2" s="1"/>
  <c r="K55" i="2"/>
  <c r="N55" i="2" s="1"/>
  <c r="O55" i="2" s="1"/>
  <c r="K19" i="2"/>
  <c r="N19" i="2" s="1"/>
  <c r="O19" i="2" s="1"/>
  <c r="K33" i="2"/>
  <c r="N33" i="2" s="1"/>
  <c r="O33" i="2" s="1"/>
  <c r="K11" i="2"/>
  <c r="N11" i="2" s="1"/>
  <c r="O11" i="2" s="1"/>
  <c r="K37" i="2"/>
  <c r="N37" i="2" s="1"/>
  <c r="O37" i="2" s="1"/>
  <c r="K47" i="2"/>
  <c r="N47" i="2" s="1"/>
  <c r="O47" i="2" s="1"/>
  <c r="K9" i="2"/>
  <c r="N9" i="2" s="1"/>
  <c r="O9" i="2" s="1"/>
  <c r="J10" i="1"/>
  <c r="N10" i="1" s="1"/>
  <c r="J18" i="1"/>
  <c r="N18" i="1" s="1"/>
  <c r="J13" i="1"/>
  <c r="N13" i="1" s="1"/>
  <c r="J38" i="1"/>
  <c r="N38" i="1" s="1"/>
  <c r="J46" i="1"/>
  <c r="N46" i="1" s="1"/>
  <c r="J14" i="1"/>
  <c r="N14" i="1" s="1"/>
  <c r="J33" i="1"/>
  <c r="N33" i="1" s="1"/>
  <c r="J26" i="1"/>
  <c r="N26" i="1" s="1"/>
  <c r="J45" i="1"/>
  <c r="N45" i="1" s="1"/>
  <c r="J21" i="1"/>
  <c r="N21" i="1" s="1"/>
  <c r="J41" i="1"/>
  <c r="N41" i="1" s="1"/>
  <c r="J11" i="1"/>
  <c r="N11" i="1" s="1"/>
  <c r="J37" i="1"/>
  <c r="N37" i="1" s="1"/>
  <c r="J22" i="1"/>
  <c r="N22" i="1" s="1"/>
  <c r="J16" i="1"/>
  <c r="N16" i="1" s="1"/>
  <c r="J17" i="1"/>
  <c r="N17" i="1" s="1"/>
  <c r="J25" i="1"/>
  <c r="N25" i="1" s="1"/>
  <c r="J34" i="1"/>
  <c r="N34" i="1" s="1"/>
  <c r="J42" i="1"/>
  <c r="N42" i="1" s="1"/>
  <c r="K29" i="1"/>
  <c r="K48" i="1"/>
  <c r="K24" i="1"/>
  <c r="K32" i="1"/>
  <c r="K31" i="1"/>
  <c r="K23" i="1"/>
  <c r="K15" i="1"/>
  <c r="K39" i="1"/>
  <c r="K47" i="1"/>
  <c r="K40" i="1"/>
  <c r="K44" i="1"/>
  <c r="K36" i="1"/>
  <c r="K28" i="1"/>
  <c r="K20" i="1"/>
  <c r="K12" i="1"/>
  <c r="K19" i="1"/>
  <c r="K35" i="1"/>
  <c r="K27" i="1"/>
  <c r="K43" i="1"/>
  <c r="K9" i="1"/>
  <c r="K11" i="1" l="1"/>
  <c r="K42" i="1"/>
  <c r="K13" i="1"/>
  <c r="K34" i="1"/>
  <c r="K22" i="1"/>
  <c r="K21" i="1"/>
  <c r="K14" i="1"/>
  <c r="K18" i="1"/>
  <c r="K38" i="1"/>
  <c r="K33" i="1"/>
  <c r="K17" i="1"/>
  <c r="K26" i="1"/>
  <c r="K16" i="1"/>
  <c r="K41" i="1"/>
  <c r="K25" i="1"/>
  <c r="K37" i="1"/>
  <c r="K45" i="1"/>
  <c r="K46" i="1"/>
  <c r="K10" i="1"/>
  <c r="L21" i="4"/>
  <c r="J49" i="3" l="1"/>
  <c r="H49" i="3" s="1"/>
  <c r="J46" i="3"/>
  <c r="H46" i="3" s="1"/>
  <c r="J45" i="3"/>
  <c r="H45" i="3" s="1"/>
  <c r="J44" i="3"/>
  <c r="H44" i="3" s="1"/>
  <c r="J43" i="3"/>
  <c r="H43" i="3" s="1"/>
  <c r="I49" i="3" l="1"/>
  <c r="L49" i="3"/>
  <c r="I43" i="3"/>
  <c r="L43" i="3"/>
  <c r="I44" i="3"/>
  <c r="L44" i="3"/>
  <c r="I45" i="3"/>
  <c r="L45" i="3"/>
  <c r="I46" i="3"/>
  <c r="L46" i="3"/>
  <c r="J47" i="3"/>
  <c r="H47" i="3" s="1"/>
  <c r="J48" i="3"/>
  <c r="H48" i="3" s="1"/>
  <c r="I48" i="3" l="1"/>
  <c r="L48" i="3"/>
  <c r="I47" i="3"/>
  <c r="L47" i="3"/>
</calcChain>
</file>

<file path=xl/sharedStrings.xml><?xml version="1.0" encoding="utf-8"?>
<sst xmlns="http://schemas.openxmlformats.org/spreadsheetml/2006/main" count="1990" uniqueCount="453">
  <si>
    <t xml:space="preserve">LINESET DIVISION </t>
  </si>
  <si>
    <t>LAKE ELSINORE, CA 92532</t>
  </si>
  <si>
    <t>PHONE: 714.509.5840</t>
  </si>
  <si>
    <t>PART #</t>
  </si>
  <si>
    <t>TYPE</t>
  </si>
  <si>
    <t>INSULATION TYPE</t>
  </si>
  <si>
    <t xml:space="preserve">DESCRIPTION </t>
  </si>
  <si>
    <t>SUCTION LINE</t>
  </si>
  <si>
    <t>LIQUID LINE</t>
  </si>
  <si>
    <t>W/ OR W/O WIRE (LS/IC) OR X (MS)</t>
  </si>
  <si>
    <t>LIST PRICE</t>
  </si>
  <si>
    <t>INVOICE PRICE</t>
  </si>
  <si>
    <t>LINESET</t>
  </si>
  <si>
    <t xml:space="preserve">ELASTOMERIC </t>
  </si>
  <si>
    <t>5/8"</t>
  </si>
  <si>
    <t>3/8"</t>
  </si>
  <si>
    <t>1/2"</t>
  </si>
  <si>
    <t>W/O</t>
  </si>
  <si>
    <t>W/</t>
  </si>
  <si>
    <t>3/4"</t>
  </si>
  <si>
    <t>7/8"</t>
  </si>
  <si>
    <t>1-1/8"</t>
  </si>
  <si>
    <t xml:space="preserve">3/4" </t>
  </si>
  <si>
    <t xml:space="preserve">3/8" </t>
  </si>
  <si>
    <t xml:space="preserve">W/O </t>
  </si>
  <si>
    <t xml:space="preserve">W/ </t>
  </si>
  <si>
    <t>1"</t>
  </si>
  <si>
    <t xml:space="preserve">5/8" </t>
  </si>
  <si>
    <t xml:space="preserve">7/8" </t>
  </si>
  <si>
    <t>MINISPLIT</t>
  </si>
  <si>
    <t xml:space="preserve">1/4" </t>
  </si>
  <si>
    <t>1/4"</t>
  </si>
  <si>
    <t>5/8'</t>
  </si>
  <si>
    <t xml:space="preserve">1/2" </t>
  </si>
  <si>
    <t>INSULATED COPPER</t>
  </si>
  <si>
    <t>29885 2ND ST BLDG G</t>
  </si>
  <si>
    <t>COST</t>
  </si>
  <si>
    <t>COST/ROLL</t>
  </si>
  <si>
    <t>INSULATION</t>
  </si>
  <si>
    <t>ACR 1/4" X1/2" X 20'</t>
  </si>
  <si>
    <t>ACR 3/8" X1/2" X 20'</t>
  </si>
  <si>
    <t>ACR 1/2" X 1/2" X 20'</t>
  </si>
  <si>
    <t>ACR 5/8" X 1/2" X 20'</t>
  </si>
  <si>
    <t>ACR 3/4" X 1/2" X 20'</t>
  </si>
  <si>
    <t>ACR 7/8" X 1/2" X 20'</t>
  </si>
  <si>
    <t>ACR 1-1/8" X 1/2" X 20'</t>
  </si>
  <si>
    <t>ACR 1/4" X 3/4" X 20'</t>
  </si>
  <si>
    <t>ACR 3/8" X 3/4" X 20'</t>
  </si>
  <si>
    <t>ACR 1/2" X 3/4" X 20'</t>
  </si>
  <si>
    <t>ACR 5/8" X 3/4" X 20'</t>
  </si>
  <si>
    <t>ACR 3/4" X 3/4" X 20'</t>
  </si>
  <si>
    <t>ACR 7/8" X 3/4" X 20'</t>
  </si>
  <si>
    <t>ACR 1-1/8" X 3/4" X 20'</t>
  </si>
  <si>
    <t>ACR 1/4" X 1" X 20'</t>
  </si>
  <si>
    <t>ACR 3/8" X 1" X 20'</t>
  </si>
  <si>
    <t>ACR 1/2" X 1" X 20'</t>
  </si>
  <si>
    <t>ACR 5/8" X 1" X 20'</t>
  </si>
  <si>
    <t>ACR 3/4" X 1" X 20'</t>
  </si>
  <si>
    <t>ACR 7/8" X 1" X 20'</t>
  </si>
  <si>
    <t>ACR 1-1/8" X 1" X 20'</t>
  </si>
  <si>
    <t>ACR 1/4" X 1/2" X 20'</t>
  </si>
  <si>
    <t>ACR 3/8" X 1/2" X 20'</t>
  </si>
  <si>
    <t>ACR 3/4" 3/4" X 20'</t>
  </si>
  <si>
    <t xml:space="preserve">1/4" X 1/2" </t>
  </si>
  <si>
    <t xml:space="preserve">3/8" X 1/2" </t>
  </si>
  <si>
    <t xml:space="preserve">1/2" X 1/2" </t>
  </si>
  <si>
    <t xml:space="preserve">5/8" X 1/2" </t>
  </si>
  <si>
    <t xml:space="preserve">3/4" X 1/2" </t>
  </si>
  <si>
    <t xml:space="preserve">7/8" X 1/2" </t>
  </si>
  <si>
    <t xml:space="preserve">1-1/8" X 1/2" </t>
  </si>
  <si>
    <t xml:space="preserve">1/4" X 3/4" </t>
  </si>
  <si>
    <t xml:space="preserve">3/8" X 3/4" </t>
  </si>
  <si>
    <t xml:space="preserve">1/2" X 3/4" </t>
  </si>
  <si>
    <t xml:space="preserve">5/8" X 3/4" </t>
  </si>
  <si>
    <t xml:space="preserve">3/4" X 3/4" </t>
  </si>
  <si>
    <t xml:space="preserve">7/8" X 3/4" </t>
  </si>
  <si>
    <t xml:space="preserve">1-1/8" X 3/4" </t>
  </si>
  <si>
    <t xml:space="preserve">1/4" X 1" </t>
  </si>
  <si>
    <t xml:space="preserve">3/8" X 1" </t>
  </si>
  <si>
    <t xml:space="preserve">1/2" X 1" </t>
  </si>
  <si>
    <t xml:space="preserve">5/8" X 1" </t>
  </si>
  <si>
    <t xml:space="preserve">3/4" X 1" </t>
  </si>
  <si>
    <t xml:space="preserve">7/8" X 1" </t>
  </si>
  <si>
    <t xml:space="preserve">1-1/8" X 1" </t>
  </si>
  <si>
    <t xml:space="preserve">W/ OUT WIRE 5/8" X 3/8" X 1/2" </t>
  </si>
  <si>
    <t xml:space="preserve">W/  WIRE 5/8" X 3/8" X 1/2" </t>
  </si>
  <si>
    <t>W/ OUT WIRE 3/4" X 3/8" X 1/2"</t>
  </si>
  <si>
    <t xml:space="preserve">W/ WIRE 3/4" X 3/8" X 1/2" </t>
  </si>
  <si>
    <t xml:space="preserve">W/ OUT WIRE 7/8" X 3/8" X 1/2" </t>
  </si>
  <si>
    <t xml:space="preserve">W/ WIRE 7/8" X 3/8" X 1/2" </t>
  </si>
  <si>
    <t xml:space="preserve">W/ OUT WIRE 1-1/8" X 3/8" X 1/2" </t>
  </si>
  <si>
    <t xml:space="preserve">W/ WIRE 1-1/8" X 3/8" X 1/2" </t>
  </si>
  <si>
    <t xml:space="preserve">W/ OUT WIRE 5/8" X 3/8" X3/4" </t>
  </si>
  <si>
    <t xml:space="preserve">W/ WIRE 5/8" X 3/8" X 3/4" </t>
  </si>
  <si>
    <t xml:space="preserve">W/ OUT WIRE 3/4" X 3/8" X 3/4" </t>
  </si>
  <si>
    <t xml:space="preserve">W/ WIRE 3/4" X 3/8" X 3/4" </t>
  </si>
  <si>
    <t xml:space="preserve">W/ OUT WIRE 7/8" X 3/8" X 3/4" </t>
  </si>
  <si>
    <t>W/ WIRE 7/8" X 3/8" X 3/4"</t>
  </si>
  <si>
    <t xml:space="preserve">W/ OUT WIRE 1-1/8" X 3/8" X 3/4" </t>
  </si>
  <si>
    <t xml:space="preserve">W/ WIRE 1-1/8" X 3/8" X 3/4" </t>
  </si>
  <si>
    <t xml:space="preserve">W/ OUT WIRE 5/8" X 3/8" X 1" </t>
  </si>
  <si>
    <t xml:space="preserve">W/ WIRE 5/8" X 3/8" X 1" </t>
  </si>
  <si>
    <t xml:space="preserve">W/ OUT WIRE 3/4" X 3/8" X 1" </t>
  </si>
  <si>
    <t xml:space="preserve">W/ WIRE 3/4" X 3/8" X 1" </t>
  </si>
  <si>
    <t xml:space="preserve">W/ OUT WIRE 7/8" X 3/8" X 1" </t>
  </si>
  <si>
    <t xml:space="preserve">W/ WIRE 7/8" X 3/8" X 1" </t>
  </si>
  <si>
    <t xml:space="preserve">W/ OUT WIRE 1-1/8" X 3/8" X 1" </t>
  </si>
  <si>
    <t xml:space="preserve">W/ WIRE 1-1/8" X 3/8" X 1" </t>
  </si>
  <si>
    <t xml:space="preserve">WIRE 5/8" X 3/8" X 1/2" </t>
  </si>
  <si>
    <t xml:space="preserve">W/ OUT WIRE 3/4" X 3/8" X 1/2" </t>
  </si>
  <si>
    <t>LINE SIZE</t>
  </si>
  <si>
    <t>MULTIPLIER</t>
  </si>
  <si>
    <t>JACKETED UV</t>
  </si>
  <si>
    <t xml:space="preserve">W/ OUT WIRE 5/8" X 3/8" X1" </t>
  </si>
  <si>
    <t>W/ WIRE 7/8" X 3/8" X 1"</t>
  </si>
  <si>
    <t>ACR 3/8" X 1"X 20'</t>
  </si>
  <si>
    <t>ACR 3/4" 1" X 20'</t>
  </si>
  <si>
    <t>1/4" LWC</t>
  </si>
  <si>
    <t>3/8" LWC</t>
  </si>
  <si>
    <t>1/2" LWC</t>
  </si>
  <si>
    <t>5/8" LWC</t>
  </si>
  <si>
    <t>3/4" LWC</t>
  </si>
  <si>
    <t>7/8" LWC</t>
  </si>
  <si>
    <t xml:space="preserve">1-1/8" LWC </t>
  </si>
  <si>
    <t>L14</t>
  </si>
  <si>
    <t>L38</t>
  </si>
  <si>
    <t>L12</t>
  </si>
  <si>
    <t>L58</t>
  </si>
  <si>
    <t>L34</t>
  </si>
  <si>
    <t>L78</t>
  </si>
  <si>
    <t>L118</t>
  </si>
  <si>
    <t>1/4" OD</t>
  </si>
  <si>
    <t>3/8" OD</t>
  </si>
  <si>
    <t>1/2" OD</t>
  </si>
  <si>
    <t>5/8" OD</t>
  </si>
  <si>
    <t>3/4" OD</t>
  </si>
  <si>
    <t>7/8" OD</t>
  </si>
  <si>
    <t>1-1/8" OD</t>
  </si>
  <si>
    <t>WALL THICKNESS</t>
  </si>
  <si>
    <t>LB PER FT</t>
  </si>
  <si>
    <t>LIST PRICE PER FT</t>
  </si>
  <si>
    <t>INVOICE PRICE PER FOOT</t>
  </si>
  <si>
    <t>ENTER WEIGHT</t>
  </si>
  <si>
    <t>ENTER FEET</t>
  </si>
  <si>
    <t>FEET TO WEIGHT</t>
  </si>
  <si>
    <t>LBS TO FT TOTAL</t>
  </si>
  <si>
    <t>TOTAL $</t>
  </si>
  <si>
    <t>WEIGHT TO FEET</t>
  </si>
  <si>
    <t>INVOICE PRICE PER POUND</t>
  </si>
  <si>
    <t>PPF</t>
  </si>
  <si>
    <t>PPF FOR REP</t>
  </si>
  <si>
    <t>LIST PPF</t>
  </si>
  <si>
    <t>NET PRICE PER FT</t>
  </si>
  <si>
    <t>LEVEL WOUND COIL - BY FOOT</t>
  </si>
  <si>
    <t>LEVEL WOUND COIL - BY WEIGHT</t>
  </si>
  <si>
    <t xml:space="preserve">3/8" x 5/8" x 1/2" </t>
  </si>
  <si>
    <t xml:space="preserve">1/4" x 3/8" x 1/2" </t>
  </si>
  <si>
    <t xml:space="preserve">1/4" x 1/2" x 1/2" </t>
  </si>
  <si>
    <t xml:space="preserve">1/4" x 5/8" x 1/2" </t>
  </si>
  <si>
    <t>1/4" x 3/4" x 1/2"</t>
  </si>
  <si>
    <t xml:space="preserve"> 3/8" X 1/2" X1/2"</t>
  </si>
  <si>
    <t>1/2" X 5/8" X 1/2"</t>
  </si>
  <si>
    <t>1/4" X 1/2" X 3/4"</t>
  </si>
  <si>
    <t xml:space="preserve">1/2" X 3/4" X1/2" </t>
  </si>
  <si>
    <t>1/4" X 3/8" X 3/4"</t>
  </si>
  <si>
    <t>1/4" x 5/8" X 3/4"</t>
  </si>
  <si>
    <t xml:space="preserve">3/8" X 5/8" X 3/4" </t>
  </si>
  <si>
    <t xml:space="preserve">3/8" X 1/2" X3/4" </t>
  </si>
  <si>
    <t>1/2" X 5/8" X 3/4"</t>
  </si>
  <si>
    <t xml:space="preserve">1/4" X 3/8" X 1" </t>
  </si>
  <si>
    <t>1/2" X 3/4" X 3/4"</t>
  </si>
  <si>
    <t xml:space="preserve">1/4" X 1/2" X 1" </t>
  </si>
  <si>
    <t xml:space="preserve">1.4" X 5/8" X 1" </t>
  </si>
  <si>
    <t xml:space="preserve">1/4"X 3/4" X 1" </t>
  </si>
  <si>
    <t xml:space="preserve">3/8" X 5/8" X 1" </t>
  </si>
  <si>
    <t>3/8" X 1/2" X 1"</t>
  </si>
  <si>
    <t>1/2" X 5/8" X 1"</t>
  </si>
  <si>
    <t>1/2" X 3/4" X 1"</t>
  </si>
  <si>
    <t>3/8" X 3/4" X 1"</t>
  </si>
  <si>
    <t>3/8" X 7/8" X 1"</t>
  </si>
  <si>
    <t xml:space="preserve">1/2" X 1-1/8" X 1" </t>
  </si>
  <si>
    <t xml:space="preserve">7/8" X 1-1/8" X 1" </t>
  </si>
  <si>
    <t xml:space="preserve">5/8" X 1-1/8" X 1" </t>
  </si>
  <si>
    <t xml:space="preserve">1/4" X 1/2" X 1/2" </t>
  </si>
  <si>
    <t xml:space="preserve">1/4" X 5/8" X 1/2" </t>
  </si>
  <si>
    <t>1/4" X 3/4" X 1/2"</t>
  </si>
  <si>
    <t xml:space="preserve">3/8" X 5/8" X 1/2" </t>
  </si>
  <si>
    <t>3/8" X 1/2" X 1/2"</t>
  </si>
  <si>
    <t xml:space="preserve">1/2" X 5/8" X 1/2" </t>
  </si>
  <si>
    <t xml:space="preserve">1/2" X 3/4" X 1/2" </t>
  </si>
  <si>
    <t>3/8" X 1/2" X 3/4"</t>
  </si>
  <si>
    <t xml:space="preserve">1/4" X 3/4" X 1" </t>
  </si>
  <si>
    <t xml:space="preserve">3/8" X 1/2" X 1" </t>
  </si>
  <si>
    <t>IE1412</t>
  </si>
  <si>
    <t>IE3812</t>
  </si>
  <si>
    <t>IE1212</t>
  </si>
  <si>
    <t>IE5812</t>
  </si>
  <si>
    <t>IE3412</t>
  </si>
  <si>
    <t>IE7812</t>
  </si>
  <si>
    <t>IE11812</t>
  </si>
  <si>
    <t>IE1434</t>
  </si>
  <si>
    <t>IE3834</t>
  </si>
  <si>
    <t>IE1234</t>
  </si>
  <si>
    <t>IE5834</t>
  </si>
  <si>
    <t>IE3434</t>
  </si>
  <si>
    <t>IE7834</t>
  </si>
  <si>
    <t>IE11834</t>
  </si>
  <si>
    <t>IE141</t>
  </si>
  <si>
    <t>IE381</t>
  </si>
  <si>
    <t>IE121</t>
  </si>
  <si>
    <t>IE581</t>
  </si>
  <si>
    <t>IE341</t>
  </si>
  <si>
    <t>IE781</t>
  </si>
  <si>
    <t>IE1181</t>
  </si>
  <si>
    <t>IJ1412</t>
  </si>
  <si>
    <t>IJ3812</t>
  </si>
  <si>
    <t>IJ1212</t>
  </si>
  <si>
    <t>IJ5812</t>
  </si>
  <si>
    <t>IJ3412</t>
  </si>
  <si>
    <t>IJ7812</t>
  </si>
  <si>
    <t>IJ11812</t>
  </si>
  <si>
    <t>IJ1434</t>
  </si>
  <si>
    <t>IJ3834</t>
  </si>
  <si>
    <t>IJ1234</t>
  </si>
  <si>
    <t>IJ5834</t>
  </si>
  <si>
    <t>IJ3434</t>
  </si>
  <si>
    <t>IJ7834</t>
  </si>
  <si>
    <t>IJ11834</t>
  </si>
  <si>
    <t>IJ141</t>
  </si>
  <si>
    <t>IJ381</t>
  </si>
  <si>
    <t>IJ121</t>
  </si>
  <si>
    <t>IJ581</t>
  </si>
  <si>
    <t>IJ341</t>
  </si>
  <si>
    <t>IJ781</t>
  </si>
  <si>
    <t>IJ1181</t>
  </si>
  <si>
    <t>IAE1412</t>
  </si>
  <si>
    <t>IAE3812</t>
  </si>
  <si>
    <t>IAE1212</t>
  </si>
  <si>
    <t>IAE5812</t>
  </si>
  <si>
    <t>IAE3412</t>
  </si>
  <si>
    <t>IAE7812</t>
  </si>
  <si>
    <t>IAE11812</t>
  </si>
  <si>
    <t>IAE1434</t>
  </si>
  <si>
    <t>IAE3834</t>
  </si>
  <si>
    <t>IAE1234</t>
  </si>
  <si>
    <t>IAE5834</t>
  </si>
  <si>
    <t>IAE3434</t>
  </si>
  <si>
    <t>IAE7834</t>
  </si>
  <si>
    <t>IAE11834</t>
  </si>
  <si>
    <t>IAE141</t>
  </si>
  <si>
    <t>IAE381</t>
  </si>
  <si>
    <t>IAE581</t>
  </si>
  <si>
    <t>IAE341</t>
  </si>
  <si>
    <t>IAE781</t>
  </si>
  <si>
    <t>IAE1181</t>
  </si>
  <si>
    <t>IAJ1412</t>
  </si>
  <si>
    <t>IAJ3812</t>
  </si>
  <si>
    <t>IAJ1212</t>
  </si>
  <si>
    <t>IAJ5812</t>
  </si>
  <si>
    <t>IAJ3412</t>
  </si>
  <si>
    <t>IAJ7812</t>
  </si>
  <si>
    <t>IAJ11812</t>
  </si>
  <si>
    <t>IAJ1434</t>
  </si>
  <si>
    <t>IAJ3834</t>
  </si>
  <si>
    <t>IAJ1234</t>
  </si>
  <si>
    <t>IAJ5834</t>
  </si>
  <si>
    <t>IAJ3434</t>
  </si>
  <si>
    <t>IAJ7834</t>
  </si>
  <si>
    <t>IAJ11834</t>
  </si>
  <si>
    <t>IAJ141</t>
  </si>
  <si>
    <t>IAJ381</t>
  </si>
  <si>
    <t>IAJ121</t>
  </si>
  <si>
    <t>IAJ581</t>
  </si>
  <si>
    <t>IAJ341</t>
  </si>
  <si>
    <t>IAJ781</t>
  </si>
  <si>
    <t>IAJ1181</t>
  </si>
  <si>
    <t>ME381412</t>
  </si>
  <si>
    <t>ME121412</t>
  </si>
  <si>
    <t>ME581412</t>
  </si>
  <si>
    <t>ME341412</t>
  </si>
  <si>
    <t>ME583812</t>
  </si>
  <si>
    <t>ME123812</t>
  </si>
  <si>
    <t>ME581212</t>
  </si>
  <si>
    <t>ME341212</t>
  </si>
  <si>
    <t>ME381434</t>
  </si>
  <si>
    <t>ME121434</t>
  </si>
  <si>
    <t>ME581434</t>
  </si>
  <si>
    <t>ME583834</t>
  </si>
  <si>
    <t>ME123834</t>
  </si>
  <si>
    <t>ME581234</t>
  </si>
  <si>
    <t>ME341234</t>
  </si>
  <si>
    <t>ME38141</t>
  </si>
  <si>
    <t>ME12141</t>
  </si>
  <si>
    <t>ME58141</t>
  </si>
  <si>
    <t>ME34141</t>
  </si>
  <si>
    <t>ME58381</t>
  </si>
  <si>
    <t>ME12381</t>
  </si>
  <si>
    <t>ME58121</t>
  </si>
  <si>
    <t>ME34121</t>
  </si>
  <si>
    <t>ME34381</t>
  </si>
  <si>
    <t>ME78381</t>
  </si>
  <si>
    <t>ME118121</t>
  </si>
  <si>
    <t>ME118781</t>
  </si>
  <si>
    <t>MJ381412</t>
  </si>
  <si>
    <t>MJ121412</t>
  </si>
  <si>
    <t>MJ581412</t>
  </si>
  <si>
    <t>MJ341412</t>
  </si>
  <si>
    <t>MJ583812</t>
  </si>
  <si>
    <t>MJ123812</t>
  </si>
  <si>
    <t>MJ581212</t>
  </si>
  <si>
    <t>MJ341212</t>
  </si>
  <si>
    <t>MJ381434</t>
  </si>
  <si>
    <t>MJ121434</t>
  </si>
  <si>
    <t>MJ581434</t>
  </si>
  <si>
    <t>MJ583834</t>
  </si>
  <si>
    <t>MJ123834</t>
  </si>
  <si>
    <t>MJ581234</t>
  </si>
  <si>
    <t>MJ341234</t>
  </si>
  <si>
    <t>MJ38141</t>
  </si>
  <si>
    <t>MJ12141</t>
  </si>
  <si>
    <t>MJ58141</t>
  </si>
  <si>
    <t>MJ34141</t>
  </si>
  <si>
    <t>MJ58381</t>
  </si>
  <si>
    <t>MJ12381</t>
  </si>
  <si>
    <t>MJ34381</t>
  </si>
  <si>
    <t>MJ58121</t>
  </si>
  <si>
    <t>MJ34121</t>
  </si>
  <si>
    <t>ME118581</t>
  </si>
  <si>
    <t>LE583812</t>
  </si>
  <si>
    <t>LEW583812</t>
  </si>
  <si>
    <t>LE343812</t>
  </si>
  <si>
    <t>LEW343812</t>
  </si>
  <si>
    <t>LE783812</t>
  </si>
  <si>
    <t>LEW783812</t>
  </si>
  <si>
    <t>LE1183812</t>
  </si>
  <si>
    <t>LEW1183812</t>
  </si>
  <si>
    <t>LE583834</t>
  </si>
  <si>
    <t>LEW583834</t>
  </si>
  <si>
    <t>LE343834</t>
  </si>
  <si>
    <t>LEW343834</t>
  </si>
  <si>
    <t>LE783834</t>
  </si>
  <si>
    <t>LEW783834</t>
  </si>
  <si>
    <t>LE1183834</t>
  </si>
  <si>
    <t>LEW1183834</t>
  </si>
  <si>
    <t>LE58381</t>
  </si>
  <si>
    <t>LEW58381</t>
  </si>
  <si>
    <t>LE34381</t>
  </si>
  <si>
    <t>LEW34381</t>
  </si>
  <si>
    <t>LE78381</t>
  </si>
  <si>
    <t>LEW78381</t>
  </si>
  <si>
    <t>LE118381</t>
  </si>
  <si>
    <t>LEW118381</t>
  </si>
  <si>
    <t>LJ583812</t>
  </si>
  <si>
    <t>LJW583812</t>
  </si>
  <si>
    <t>LJ343812</t>
  </si>
  <si>
    <t>LJW343812</t>
  </si>
  <si>
    <t>LJ783812</t>
  </si>
  <si>
    <t>LJW783812</t>
  </si>
  <si>
    <t>LJ1183812</t>
  </si>
  <si>
    <t>LJW1183812</t>
  </si>
  <si>
    <t>LJ583834</t>
  </si>
  <si>
    <t>LJW583834</t>
  </si>
  <si>
    <t>LJ343834</t>
  </si>
  <si>
    <t>LJW343834</t>
  </si>
  <si>
    <t>LJ783834</t>
  </si>
  <si>
    <t>LJW783834</t>
  </si>
  <si>
    <t>LJ1183834</t>
  </si>
  <si>
    <t>LJW1183834</t>
  </si>
  <si>
    <t>LJ58381</t>
  </si>
  <si>
    <t>LJW58381</t>
  </si>
  <si>
    <t>LJ34381</t>
  </si>
  <si>
    <t>LJW34381</t>
  </si>
  <si>
    <t>LJ78381</t>
  </si>
  <si>
    <t>LJW78381</t>
  </si>
  <si>
    <t>LJ118381</t>
  </si>
  <si>
    <t>LJW118381</t>
  </si>
  <si>
    <t>ENTER LENGTH</t>
  </si>
  <si>
    <t xml:space="preserve"> </t>
  </si>
  <si>
    <t xml:space="preserve">1/2" X 5/8" X 3/4" </t>
  </si>
  <si>
    <t>1/4" X 5/8" X 3/4"</t>
  </si>
  <si>
    <t>1/4" X 5/8" X 1"</t>
  </si>
  <si>
    <t>MJ121181</t>
  </si>
  <si>
    <t>MJ781181</t>
  </si>
  <si>
    <t>MJ581181</t>
  </si>
  <si>
    <t>ME383412</t>
  </si>
  <si>
    <t>3/8" X 3/4" X 1/2"</t>
  </si>
  <si>
    <t>MJ383412</t>
  </si>
  <si>
    <t>NET PRICE</t>
  </si>
  <si>
    <t>FFA: $5000 to SoCal, $6000 to NV,AZ, NorCal, OR - $12000 all others</t>
  </si>
  <si>
    <t>NET PRICE WITH FLARES</t>
  </si>
  <si>
    <t>W</t>
  </si>
  <si>
    <t>MJW381412</t>
  </si>
  <si>
    <t>MJW121412</t>
  </si>
  <si>
    <t>MJW581412</t>
  </si>
  <si>
    <t>MJW341412</t>
  </si>
  <si>
    <t>MJW383412</t>
  </si>
  <si>
    <t>MJW583812</t>
  </si>
  <si>
    <t>MJW123812</t>
  </si>
  <si>
    <t>MJW581212</t>
  </si>
  <si>
    <t>MJW341212</t>
  </si>
  <si>
    <t>MJW381434</t>
  </si>
  <si>
    <t>MJW121434</t>
  </si>
  <si>
    <t>MJW581434</t>
  </si>
  <si>
    <t>MJW583834</t>
  </si>
  <si>
    <t>MJW123834</t>
  </si>
  <si>
    <t>MJW581234</t>
  </si>
  <si>
    <t>MJW341234</t>
  </si>
  <si>
    <t>MJW38141</t>
  </si>
  <si>
    <t>MJW12141</t>
  </si>
  <si>
    <t>MJW58141</t>
  </si>
  <si>
    <t>MJW34141</t>
  </si>
  <si>
    <t>MJW58381</t>
  </si>
  <si>
    <t>MJW12381</t>
  </si>
  <si>
    <t>MJW34381</t>
  </si>
  <si>
    <t>MJW58121</t>
  </si>
  <si>
    <t>MJW34121</t>
  </si>
  <si>
    <t>MJW121181</t>
  </si>
  <si>
    <t>MJW781181</t>
  </si>
  <si>
    <t>MJW581181</t>
  </si>
  <si>
    <t>Wire is 14/4 for MINISPLITS</t>
  </si>
  <si>
    <t>INS WALL</t>
  </si>
  <si>
    <t xml:space="preserve">31875 Corydon Road </t>
  </si>
  <si>
    <t>Suite 160/170</t>
  </si>
  <si>
    <t>Wire is 18ga LINESETS</t>
  </si>
  <si>
    <t>MEW381412</t>
  </si>
  <si>
    <t>MEW121412</t>
  </si>
  <si>
    <t>MEW581412</t>
  </si>
  <si>
    <t>MEW341412</t>
  </si>
  <si>
    <t>MEW581212</t>
  </si>
  <si>
    <t>MEW341212</t>
  </si>
  <si>
    <t>MEW383412</t>
  </si>
  <si>
    <t>MEW583812</t>
  </si>
  <si>
    <t>MEW123812</t>
  </si>
  <si>
    <t>MEW341234</t>
  </si>
  <si>
    <t>MEW381434</t>
  </si>
  <si>
    <t>MEW121434</t>
  </si>
  <si>
    <t>MEW581434</t>
  </si>
  <si>
    <t>MEW583834</t>
  </si>
  <si>
    <t>MEW123834</t>
  </si>
  <si>
    <t>MEW581234</t>
  </si>
  <si>
    <t xml:space="preserve">MEW38141 </t>
  </si>
  <si>
    <t xml:space="preserve">MEW12141 </t>
  </si>
  <si>
    <t xml:space="preserve">MEW58141 </t>
  </si>
  <si>
    <t xml:space="preserve">MEW34141 </t>
  </si>
  <si>
    <t xml:space="preserve">MEW58381 </t>
  </si>
  <si>
    <t xml:space="preserve">MEW12381 </t>
  </si>
  <si>
    <t>MEW58121</t>
  </si>
  <si>
    <t xml:space="preserve">MEW34121 </t>
  </si>
  <si>
    <t>MEW34381</t>
  </si>
  <si>
    <t>MEW78381</t>
  </si>
  <si>
    <t>MEW118121</t>
  </si>
  <si>
    <t>MEW118781</t>
  </si>
  <si>
    <t>MEW118581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</si>
</sst>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0.000"/>
    <numFmt numFmtId="165" formatCode="&quot;$&quot;#,##0.000"/>
    <numFmt numFmtId="166" formatCode="_(&quot;$&quot;* #,##0.000_);_(&quot;$&quot;* \(#,##0.000\);_(&quot;$&quot;* &quot;-&quot;???_);_(@_)"/>
    <numFmt numFmtId="167" formatCode="&quot;$&quot;#,##0.00"/>
    <numFmt numFmtId="168" formatCode="0.00\ &quot;lbs&quot;"/>
    <numFmt numFmtId="169" formatCode="0.00\ &quot;ft&quot;"/>
    <numFmt numFmtId="170" formatCode="0.00\ &quot;lb&quot;"/>
    <numFmt numFmtId="171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97542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165" fontId="2" fillId="0" borderId="0" xfId="0" applyNumberFormat="1" applyFont="1"/>
    <xf numFmtId="164" fontId="2" fillId="0" borderId="1" xfId="0" applyNumberFormat="1" applyFont="1" applyBorder="1"/>
    <xf numFmtId="166" fontId="2" fillId="0" borderId="2" xfId="1" applyNumberFormat="1" applyFont="1" applyFill="1" applyBorder="1"/>
    <xf numFmtId="0" fontId="2" fillId="0" borderId="2" xfId="0" applyFont="1" applyBorder="1"/>
    <xf numFmtId="16" fontId="2" fillId="0" borderId="2" xfId="0" applyNumberFormat="1" applyFont="1" applyBorder="1"/>
    <xf numFmtId="1" fontId="2" fillId="0" borderId="2" xfId="0" applyNumberFormat="1" applyFont="1" applyBorder="1" applyAlignment="1">
      <alignment horizontal="left"/>
    </xf>
    <xf numFmtId="44" fontId="2" fillId="0" borderId="2" xfId="1" applyFont="1" applyFill="1" applyBorder="1" applyProtection="1">
      <protection hidden="1"/>
    </xf>
    <xf numFmtId="44" fontId="2" fillId="0" borderId="2" xfId="1" applyFont="1" applyFill="1" applyBorder="1"/>
    <xf numFmtId="167" fontId="2" fillId="0" borderId="2" xfId="0" applyNumberFormat="1" applyFont="1" applyBorder="1"/>
    <xf numFmtId="165" fontId="2" fillId="0" borderId="2" xfId="0" applyNumberFormat="1" applyFont="1" applyBorder="1"/>
    <xf numFmtId="0" fontId="2" fillId="0" borderId="4" xfId="0" applyFont="1" applyBorder="1"/>
    <xf numFmtId="16" fontId="2" fillId="0" borderId="4" xfId="0" applyNumberFormat="1" applyFont="1" applyBorder="1"/>
    <xf numFmtId="1" fontId="2" fillId="0" borderId="4" xfId="0" applyNumberFormat="1" applyFont="1" applyBorder="1" applyAlignment="1">
      <alignment horizontal="left"/>
    </xf>
    <xf numFmtId="44" fontId="2" fillId="0" borderId="4" xfId="1" applyFont="1" applyFill="1" applyBorder="1" applyProtection="1">
      <protection hidden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165" fontId="3" fillId="0" borderId="3" xfId="0" applyNumberFormat="1" applyFont="1" applyBorder="1" applyAlignment="1">
      <alignment horizontal="center" vertical="center"/>
    </xf>
    <xf numFmtId="0" fontId="2" fillId="0" borderId="5" xfId="0" applyFont="1" applyBorder="1"/>
    <xf numFmtId="0" fontId="6" fillId="0" borderId="0" xfId="0" applyFont="1" applyAlignment="1">
      <alignment horizontal="center"/>
    </xf>
    <xf numFmtId="1" fontId="2" fillId="0" borderId="5" xfId="0" applyNumberFormat="1" applyFont="1" applyBorder="1" applyAlignment="1">
      <alignment horizontal="left"/>
    </xf>
    <xf numFmtId="44" fontId="2" fillId="0" borderId="5" xfId="1" applyFont="1" applyFill="1" applyBorder="1" applyProtection="1">
      <protection hidden="1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2" fillId="3" borderId="0" xfId="0" applyFont="1" applyFill="1"/>
    <xf numFmtId="1" fontId="2" fillId="3" borderId="0" xfId="0" applyNumberFormat="1" applyFont="1" applyFill="1"/>
    <xf numFmtId="165" fontId="2" fillId="3" borderId="0" xfId="0" applyNumberFormat="1" applyFont="1" applyFill="1"/>
    <xf numFmtId="44" fontId="4" fillId="2" borderId="4" xfId="1" applyFont="1" applyFill="1" applyBorder="1" applyAlignment="1">
      <alignment horizontal="center"/>
    </xf>
    <xf numFmtId="44" fontId="4" fillId="2" borderId="2" xfId="1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44" fontId="2" fillId="0" borderId="2" xfId="1" applyFont="1" applyFill="1" applyBorder="1" applyAlignment="1">
      <alignment horizontal="center"/>
    </xf>
    <xf numFmtId="44" fontId="2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44" fontId="0" fillId="0" borderId="2" xfId="1" applyFont="1" applyBorder="1"/>
    <xf numFmtId="166" fontId="0" fillId="0" borderId="2" xfId="1" applyNumberFormat="1" applyFont="1" applyBorder="1"/>
    <xf numFmtId="44" fontId="0" fillId="0" borderId="2" xfId="0" applyNumberFormat="1" applyBorder="1"/>
    <xf numFmtId="44" fontId="2" fillId="0" borderId="2" xfId="0" applyNumberFormat="1" applyFont="1" applyBorder="1"/>
    <xf numFmtId="168" fontId="0" fillId="0" borderId="2" xfId="0" applyNumberFormat="1" applyBorder="1"/>
    <xf numFmtId="169" fontId="0" fillId="0" borderId="2" xfId="0" applyNumberFormat="1" applyBorder="1"/>
    <xf numFmtId="0" fontId="9" fillId="0" borderId="0" xfId="0" applyFont="1" applyAlignment="1">
      <alignment horizontal="center"/>
    </xf>
    <xf numFmtId="164" fontId="10" fillId="0" borderId="1" xfId="0" applyNumberFormat="1" applyFont="1" applyBorder="1"/>
    <xf numFmtId="0" fontId="6" fillId="0" borderId="8" xfId="0" applyFont="1" applyBorder="1" applyAlignment="1">
      <alignment horizontal="center" vertical="center" wrapText="1"/>
    </xf>
    <xf numFmtId="170" fontId="0" fillId="0" borderId="2" xfId="0" applyNumberFormat="1" applyBorder="1"/>
    <xf numFmtId="166" fontId="0" fillId="0" borderId="2" xfId="0" applyNumberFormat="1" applyBorder="1"/>
    <xf numFmtId="0" fontId="8" fillId="0" borderId="2" xfId="0" applyFont="1" applyBorder="1" applyAlignment="1">
      <alignment horizontal="center" vertical="center" wrapText="1"/>
    </xf>
    <xf numFmtId="166" fontId="0" fillId="0" borderId="5" xfId="0" applyNumberFormat="1" applyBorder="1"/>
    <xf numFmtId="170" fontId="0" fillId="0" borderId="5" xfId="0" applyNumberFormat="1" applyBorder="1"/>
    <xf numFmtId="0" fontId="6" fillId="0" borderId="6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44" fontId="2" fillId="0" borderId="0" xfId="0" applyNumberFormat="1" applyFont="1"/>
    <xf numFmtId="2" fontId="0" fillId="0" borderId="9" xfId="0" applyNumberFormat="1" applyBorder="1"/>
    <xf numFmtId="171" fontId="0" fillId="0" borderId="2" xfId="0" applyNumberFormat="1" applyBorder="1"/>
    <xf numFmtId="44" fontId="0" fillId="0" borderId="9" xfId="1" applyFont="1" applyBorder="1"/>
    <xf numFmtId="164" fontId="11" fillId="0" borderId="13" xfId="0" applyNumberFormat="1" applyFont="1" applyBorder="1"/>
    <xf numFmtId="164" fontId="11" fillId="0" borderId="1" xfId="0" applyNumberFormat="1" applyFont="1" applyBorder="1"/>
    <xf numFmtId="166" fontId="2" fillId="0" borderId="8" xfId="1" applyNumberFormat="1" applyFont="1" applyFill="1" applyBorder="1"/>
    <xf numFmtId="0" fontId="6" fillId="0" borderId="3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68" fontId="0" fillId="0" borderId="2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754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273844</xdr:colOff>
      <xdr:row>0</xdr:row>
      <xdr:rowOff>130969</xdr:rowOff>
    </xdr:from>
    <xdr:to>
      <xdr:col>2</xdr:col>
      <xdr:colOff>702788</xdr:colOff>
      <xdr:row>5</xdr:row>
      <xdr:rowOff>78710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D8AD3A-979E-22C2-D74B-9D99133C8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4" y="130969"/>
          <a:ext cx="2286319" cy="924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142874</xdr:rowOff>
    </xdr:from>
    <xdr:to>
      <xdr:col>2</xdr:col>
      <xdr:colOff>830858</xdr:colOff>
      <xdr:row>6</xdr:row>
      <xdr:rowOff>11905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F21555-1631-5316-59BF-7CF81E82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42874"/>
          <a:ext cx="2533452" cy="1023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273843</xdr:colOff>
      <xdr:row>0</xdr:row>
      <xdr:rowOff>119062</xdr:rowOff>
    </xdr:from>
    <xdr:to>
      <xdr:col>2</xdr:col>
      <xdr:colOff>571499</xdr:colOff>
      <xdr:row>5</xdr:row>
      <xdr:rowOff>112266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15DB0D-CA22-29F1-7DF4-39EDC00EE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3" y="119062"/>
          <a:ext cx="2369344" cy="9576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2</xdr:col>
      <xdr:colOff>809625</xdr:colOff>
      <xdr:row>5</xdr:row>
      <xdr:rowOff>123824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A7301B-AB9A-47EC-AB5F-A72892F8D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"/>
          <a:ext cx="2886075" cy="1057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2</xdr:col>
      <xdr:colOff>14419</xdr:colOff>
      <xdr:row>4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1380C4-E507-4EBE-AD5D-6967AC268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"/>
          <a:ext cx="2548069" cy="933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EC898-B1F9-446E-B124-2EC367C29153}">
  <sheetPr codeName="Sheet1" filterMode="1">
    <pageSetUpPr fitToPage="1"/>
  </sheetPr>
  <dimension ref="A1:P63"/>
  <sheetViews>
    <sheetView zoomScale="80" zoomScaleNormal="80" workbookViewId="0">
      <selection activeCell="D6" sqref="D6:H6"/>
    </sheetView>
  </sheetViews>
  <sheetFormatPr defaultColWidth="12" defaultRowHeight="15" x14ac:dyDescent="0.25"/>
  <cols>
    <col min="1" max="1" width="16" style="1" customWidth="1"/>
    <col min="2" max="2" width="11.85546875" style="1" customWidth="1"/>
    <col min="3" max="3" width="15.28515625" style="1" customWidth="1"/>
    <col min="4" max="4" width="31.28515625" style="1" customWidth="1"/>
    <col min="5" max="5" width="9.140625" style="1" customWidth="1"/>
    <col min="6" max="6" width="10.28515625" style="1" customWidth="1"/>
    <col min="7" max="7" width="14.28515625" style="1" customWidth="1"/>
    <col min="8" max="8" width="9.85546875" style="2" customWidth="1"/>
    <col min="9" max="11" width="12" style="1"/>
    <col min="12" max="12" width="12" style="1" hidden="1" customWidth="1"/>
    <col min="13" max="13" width="12" style="4" hidden="1" customWidth="1"/>
    <col min="14" max="14" width="12" style="1" hidden="1" customWidth="1"/>
    <col min="15" max="16384" width="12" style="1"/>
  </cols>
  <sheetData>
    <row r="1" spans="1:16" x14ac:dyDescent="0.25">
      <c r="D1" s="3" t="s">
        <v>377</v>
      </c>
    </row>
    <row r="2" spans="1:16" x14ac:dyDescent="0.25">
      <c r="D2" s="3" t="s">
        <v>421</v>
      </c>
    </row>
    <row r="3" spans="1:16" x14ac:dyDescent="0.25">
      <c r="D3" s="69" t="s">
        <v>422</v>
      </c>
    </row>
    <row r="4" spans="1:16" ht="15.75" thickBot="1" x14ac:dyDescent="0.3">
      <c r="D4" s="3" t="s">
        <v>1</v>
      </c>
    </row>
    <row r="5" spans="1:16" ht="15.75" thickBot="1" x14ac:dyDescent="0.3">
      <c r="D5" s="3" t="s">
        <v>2</v>
      </c>
      <c r="F5" s="70" t="s">
        <v>111</v>
      </c>
      <c r="G5" s="70"/>
      <c r="H5" s="66">
        <v>1</v>
      </c>
    </row>
    <row r="6" spans="1:16" x14ac:dyDescent="0.25">
      <c r="D6" s="71" t="s">
        <v>423</v>
      </c>
      <c r="E6" s="72"/>
      <c r="F6" s="72"/>
      <c r="G6" s="72"/>
      <c r="H6" s="73"/>
    </row>
    <row r="7" spans="1:16" x14ac:dyDescent="0.25">
      <c r="D7" s="71" t="s">
        <v>388</v>
      </c>
      <c r="E7" s="72"/>
      <c r="F7" s="72"/>
      <c r="G7" s="73"/>
    </row>
    <row r="8" spans="1:16" ht="39" thickBot="1" x14ac:dyDescent="0.3">
      <c r="A8" s="18" t="s">
        <v>3</v>
      </c>
      <c r="B8" s="18" t="s">
        <v>4</v>
      </c>
      <c r="C8" s="19" t="s">
        <v>5</v>
      </c>
      <c r="D8" s="18" t="s">
        <v>6</v>
      </c>
      <c r="E8" s="19" t="s">
        <v>7</v>
      </c>
      <c r="F8" s="19" t="s">
        <v>8</v>
      </c>
      <c r="G8" s="18" t="s">
        <v>38</v>
      </c>
      <c r="H8" s="60" t="s">
        <v>376</v>
      </c>
      <c r="I8" s="20" t="s">
        <v>9</v>
      </c>
      <c r="J8" s="18" t="s">
        <v>10</v>
      </c>
      <c r="K8" s="19" t="s">
        <v>387</v>
      </c>
      <c r="L8" s="18" t="s">
        <v>37</v>
      </c>
      <c r="M8" s="22" t="s">
        <v>36</v>
      </c>
    </row>
    <row r="9" spans="1:16" x14ac:dyDescent="0.25">
      <c r="A9" s="14" t="s">
        <v>328</v>
      </c>
      <c r="B9" s="14" t="s">
        <v>12</v>
      </c>
      <c r="C9" s="14" t="s">
        <v>13</v>
      </c>
      <c r="D9" t="s">
        <v>84</v>
      </c>
      <c r="E9" s="15" t="s">
        <v>14</v>
      </c>
      <c r="F9" s="14" t="s">
        <v>15</v>
      </c>
      <c r="G9" s="14" t="s">
        <v>16</v>
      </c>
      <c r="H9" s="16">
        <v>50</v>
      </c>
      <c r="I9" s="14" t="s">
        <v>17</v>
      </c>
      <c r="J9" s="17">
        <f>L9/0.28</f>
        <v>413.40225563909769</v>
      </c>
      <c r="K9" s="17">
        <f>H5*J9</f>
        <v>413.40225563909769</v>
      </c>
      <c r="L9" s="11">
        <f t="shared" ref="L9:L40" si="0">M9*H9</f>
        <v>115.75263157894736</v>
      </c>
      <c r="M9" s="33">
        <v>2.315052631578947</v>
      </c>
      <c r="N9" s="61">
        <f>J9/0.95</f>
        <v>435.16026909378706</v>
      </c>
    </row>
    <row r="10" spans="1:16" x14ac:dyDescent="0.25">
      <c r="A10" s="7" t="s">
        <v>329</v>
      </c>
      <c r="B10" s="7" t="s">
        <v>12</v>
      </c>
      <c r="C10" s="7" t="s">
        <v>13</v>
      </c>
      <c r="D10" s="27" t="s">
        <v>85</v>
      </c>
      <c r="E10" s="7" t="s">
        <v>14</v>
      </c>
      <c r="F10" s="7" t="s">
        <v>15</v>
      </c>
      <c r="G10" s="7" t="s">
        <v>16</v>
      </c>
      <c r="H10" s="16">
        <v>50</v>
      </c>
      <c r="I10" s="7" t="s">
        <v>18</v>
      </c>
      <c r="J10" s="17">
        <f t="shared" ref="J10:J56" si="1">L10/0.28</f>
        <v>445.54511278195491</v>
      </c>
      <c r="K10" s="10">
        <f>H5*J10</f>
        <v>445.54511278195491</v>
      </c>
      <c r="L10" s="11">
        <f t="shared" si="0"/>
        <v>124.75263157894739</v>
      </c>
      <c r="M10" s="34">
        <v>2.4950526315789476</v>
      </c>
      <c r="N10" s="61">
        <f t="shared" ref="N10:N32" si="2">J10/0.95</f>
        <v>468.99485555995255</v>
      </c>
    </row>
    <row r="11" spans="1:16" x14ac:dyDescent="0.25">
      <c r="A11" s="7" t="s">
        <v>330</v>
      </c>
      <c r="B11" s="7" t="s">
        <v>12</v>
      </c>
      <c r="C11" s="7" t="s">
        <v>13</v>
      </c>
      <c r="D11" s="27" t="s">
        <v>86</v>
      </c>
      <c r="E11" s="7" t="s">
        <v>19</v>
      </c>
      <c r="F11" s="7" t="s">
        <v>15</v>
      </c>
      <c r="G11" s="7" t="s">
        <v>16</v>
      </c>
      <c r="H11" s="16">
        <v>50</v>
      </c>
      <c r="I11" s="7" t="s">
        <v>17</v>
      </c>
      <c r="J11" s="17">
        <f t="shared" si="1"/>
        <v>457.80827067669173</v>
      </c>
      <c r="K11" s="10">
        <f>H5*J11</f>
        <v>457.80827067669173</v>
      </c>
      <c r="L11" s="11">
        <f t="shared" si="0"/>
        <v>128.1863157894737</v>
      </c>
      <c r="M11" s="34">
        <v>2.5637263157894741</v>
      </c>
      <c r="N11" s="61">
        <f t="shared" si="2"/>
        <v>481.90344281757029</v>
      </c>
    </row>
    <row r="12" spans="1:16" x14ac:dyDescent="0.25">
      <c r="A12" s="7" t="s">
        <v>331</v>
      </c>
      <c r="B12" s="7" t="s">
        <v>12</v>
      </c>
      <c r="C12" s="7" t="s">
        <v>13</v>
      </c>
      <c r="D12" s="27" t="s">
        <v>87</v>
      </c>
      <c r="E12" s="7" t="s">
        <v>19</v>
      </c>
      <c r="F12" s="7" t="s">
        <v>15</v>
      </c>
      <c r="G12" s="7" t="s">
        <v>16</v>
      </c>
      <c r="H12" s="16">
        <v>50</v>
      </c>
      <c r="I12" s="7" t="s">
        <v>18</v>
      </c>
      <c r="J12" s="17">
        <f t="shared" si="1"/>
        <v>489.95112781954884</v>
      </c>
      <c r="K12" s="10">
        <f>H5*J12</f>
        <v>489.95112781954884</v>
      </c>
      <c r="L12" s="11">
        <f t="shared" si="0"/>
        <v>137.1863157894737</v>
      </c>
      <c r="M12" s="34">
        <v>2.7437263157894738</v>
      </c>
      <c r="N12" s="61">
        <f t="shared" si="2"/>
        <v>515.73802928373561</v>
      </c>
      <c r="P12" s="1" t="s">
        <v>377</v>
      </c>
    </row>
    <row r="13" spans="1:16" x14ac:dyDescent="0.25">
      <c r="A13" s="7" t="s">
        <v>332</v>
      </c>
      <c r="B13" s="7" t="s">
        <v>12</v>
      </c>
      <c r="C13" s="7" t="s">
        <v>13</v>
      </c>
      <c r="D13" s="27" t="s">
        <v>88</v>
      </c>
      <c r="E13" s="7" t="s">
        <v>20</v>
      </c>
      <c r="F13" s="7" t="s">
        <v>15</v>
      </c>
      <c r="G13" s="7" t="s">
        <v>16</v>
      </c>
      <c r="H13" s="16">
        <v>50</v>
      </c>
      <c r="I13" s="7" t="s">
        <v>17</v>
      </c>
      <c r="J13" s="17">
        <f t="shared" si="1"/>
        <v>578.43515037593988</v>
      </c>
      <c r="K13" s="10">
        <f>H5*J13</f>
        <v>578.43515037593988</v>
      </c>
      <c r="L13" s="11">
        <f t="shared" si="0"/>
        <v>161.96184210526317</v>
      </c>
      <c r="M13" s="34">
        <v>3.2392368421052633</v>
      </c>
      <c r="N13" s="61">
        <f t="shared" si="2"/>
        <v>608.8791056588841</v>
      </c>
    </row>
    <row r="14" spans="1:16" x14ac:dyDescent="0.25">
      <c r="A14" s="7" t="s">
        <v>333</v>
      </c>
      <c r="B14" s="7" t="s">
        <v>12</v>
      </c>
      <c r="C14" s="7" t="s">
        <v>13</v>
      </c>
      <c r="D14" s="27" t="s">
        <v>89</v>
      </c>
      <c r="E14" s="7" t="s">
        <v>20</v>
      </c>
      <c r="F14" s="7" t="s">
        <v>15</v>
      </c>
      <c r="G14" s="7" t="s">
        <v>16</v>
      </c>
      <c r="H14" s="16">
        <v>50</v>
      </c>
      <c r="I14" s="7" t="s">
        <v>18</v>
      </c>
      <c r="J14" s="17">
        <f t="shared" si="1"/>
        <v>610.57800751879688</v>
      </c>
      <c r="K14" s="10">
        <f>H5*J14</f>
        <v>610.57800751879688</v>
      </c>
      <c r="L14" s="11">
        <f t="shared" si="0"/>
        <v>170.96184210526314</v>
      </c>
      <c r="M14" s="34">
        <v>3.419236842105263</v>
      </c>
      <c r="N14" s="61">
        <f t="shared" si="2"/>
        <v>642.71369212504942</v>
      </c>
    </row>
    <row r="15" spans="1:16" x14ac:dyDescent="0.25">
      <c r="A15" s="7" t="s">
        <v>334</v>
      </c>
      <c r="B15" s="7" t="s">
        <v>12</v>
      </c>
      <c r="C15" s="7" t="s">
        <v>13</v>
      </c>
      <c r="D15" s="27" t="s">
        <v>90</v>
      </c>
      <c r="E15" s="7" t="s">
        <v>21</v>
      </c>
      <c r="F15" s="7" t="s">
        <v>15</v>
      </c>
      <c r="G15" s="7" t="s">
        <v>16</v>
      </c>
      <c r="H15" s="16">
        <v>50</v>
      </c>
      <c r="I15" s="7" t="s">
        <v>17</v>
      </c>
      <c r="J15" s="17">
        <f t="shared" si="1"/>
        <v>948.03759398496231</v>
      </c>
      <c r="K15" s="10">
        <f>H5*J15</f>
        <v>948.03759398496231</v>
      </c>
      <c r="L15" s="11">
        <f t="shared" si="0"/>
        <v>265.45052631578949</v>
      </c>
      <c r="M15" s="34">
        <v>5.3090105263157898</v>
      </c>
      <c r="N15" s="61">
        <f t="shared" si="2"/>
        <v>997.93430945785508</v>
      </c>
    </row>
    <row r="16" spans="1:16" x14ac:dyDescent="0.25">
      <c r="A16" s="7" t="s">
        <v>335</v>
      </c>
      <c r="B16" s="7" t="s">
        <v>12</v>
      </c>
      <c r="C16" s="7" t="s">
        <v>13</v>
      </c>
      <c r="D16" s="27" t="s">
        <v>91</v>
      </c>
      <c r="E16" s="7" t="s">
        <v>21</v>
      </c>
      <c r="F16" s="7" t="s">
        <v>15</v>
      </c>
      <c r="G16" s="7" t="s">
        <v>16</v>
      </c>
      <c r="H16" s="16">
        <v>50</v>
      </c>
      <c r="I16" s="7" t="s">
        <v>18</v>
      </c>
      <c r="J16" s="17">
        <f t="shared" si="1"/>
        <v>980.18045112781954</v>
      </c>
      <c r="K16" s="10">
        <f>H5*J16</f>
        <v>980.18045112781954</v>
      </c>
      <c r="L16" s="11">
        <f t="shared" si="0"/>
        <v>274.45052631578949</v>
      </c>
      <c r="M16" s="34">
        <v>5.4890105263157896</v>
      </c>
      <c r="N16" s="61">
        <f t="shared" si="2"/>
        <v>1031.7688959240206</v>
      </c>
    </row>
    <row r="17" spans="1:14" x14ac:dyDescent="0.25">
      <c r="A17" s="7" t="s">
        <v>336</v>
      </c>
      <c r="B17" s="7" t="s">
        <v>12</v>
      </c>
      <c r="C17" s="7" t="s">
        <v>13</v>
      </c>
      <c r="D17" s="27" t="s">
        <v>92</v>
      </c>
      <c r="E17" s="7" t="s">
        <v>14</v>
      </c>
      <c r="F17" s="7" t="s">
        <v>15</v>
      </c>
      <c r="G17" s="7" t="s">
        <v>22</v>
      </c>
      <c r="H17" s="16">
        <v>50</v>
      </c>
      <c r="I17" s="7" t="s">
        <v>17</v>
      </c>
      <c r="J17" s="17">
        <f t="shared" si="1"/>
        <v>433.51503759398491</v>
      </c>
      <c r="K17" s="10">
        <f>H5*J17</f>
        <v>433.51503759398491</v>
      </c>
      <c r="L17" s="11">
        <f t="shared" si="0"/>
        <v>121.38421052631578</v>
      </c>
      <c r="M17" s="34">
        <v>2.4276842105263157</v>
      </c>
      <c r="N17" s="61">
        <f t="shared" si="2"/>
        <v>456.33161851998415</v>
      </c>
    </row>
    <row r="18" spans="1:14" x14ac:dyDescent="0.25">
      <c r="A18" s="7" t="s">
        <v>337</v>
      </c>
      <c r="B18" s="7" t="s">
        <v>12</v>
      </c>
      <c r="C18" s="7" t="s">
        <v>13</v>
      </c>
      <c r="D18" s="27" t="s">
        <v>93</v>
      </c>
      <c r="E18" s="7" t="s">
        <v>14</v>
      </c>
      <c r="F18" s="7" t="s">
        <v>15</v>
      </c>
      <c r="G18" s="7" t="s">
        <v>19</v>
      </c>
      <c r="H18" s="16">
        <v>50</v>
      </c>
      <c r="I18" s="7" t="s">
        <v>18</v>
      </c>
      <c r="J18" s="17">
        <f t="shared" si="1"/>
        <v>465.65789473684208</v>
      </c>
      <c r="K18" s="10">
        <f>H5*J18</f>
        <v>465.65789473684208</v>
      </c>
      <c r="L18" s="11">
        <f t="shared" si="0"/>
        <v>130.3842105263158</v>
      </c>
      <c r="M18" s="34">
        <v>2.6076842105263158</v>
      </c>
      <c r="N18" s="61">
        <f t="shared" si="2"/>
        <v>490.16620498614958</v>
      </c>
    </row>
    <row r="19" spans="1:14" x14ac:dyDescent="0.25">
      <c r="A19" s="7" t="s">
        <v>338</v>
      </c>
      <c r="B19" s="7" t="s">
        <v>12</v>
      </c>
      <c r="C19" s="7" t="s">
        <v>13</v>
      </c>
      <c r="D19" s="27" t="s">
        <v>94</v>
      </c>
      <c r="E19" s="7" t="s">
        <v>22</v>
      </c>
      <c r="F19" s="7" t="s">
        <v>23</v>
      </c>
      <c r="G19" s="7" t="s">
        <v>22</v>
      </c>
      <c r="H19" s="16">
        <v>50</v>
      </c>
      <c r="I19" s="7" t="s">
        <v>24</v>
      </c>
      <c r="J19" s="17">
        <f t="shared" si="1"/>
        <v>482.80827067669173</v>
      </c>
      <c r="K19" s="10">
        <f>H5*J19</f>
        <v>482.80827067669173</v>
      </c>
      <c r="L19" s="11">
        <f t="shared" si="0"/>
        <v>135.1863157894737</v>
      </c>
      <c r="M19" s="34">
        <v>2.7037263157894738</v>
      </c>
      <c r="N19" s="61">
        <f t="shared" si="2"/>
        <v>508.21923229125446</v>
      </c>
    </row>
    <row r="20" spans="1:14" x14ac:dyDescent="0.25">
      <c r="A20" s="7" t="s">
        <v>339</v>
      </c>
      <c r="B20" s="7" t="s">
        <v>12</v>
      </c>
      <c r="C20" s="7" t="s">
        <v>13</v>
      </c>
      <c r="D20" s="27" t="s">
        <v>95</v>
      </c>
      <c r="E20" s="7" t="s">
        <v>19</v>
      </c>
      <c r="F20" s="7" t="s">
        <v>15</v>
      </c>
      <c r="G20" s="7" t="s">
        <v>19</v>
      </c>
      <c r="H20" s="16">
        <v>50</v>
      </c>
      <c r="I20" s="7" t="s">
        <v>25</v>
      </c>
      <c r="J20" s="17">
        <f t="shared" si="1"/>
        <v>514.95112781954879</v>
      </c>
      <c r="K20" s="10">
        <f>H5*J20</f>
        <v>514.95112781954879</v>
      </c>
      <c r="L20" s="11">
        <f t="shared" si="0"/>
        <v>144.18631578947367</v>
      </c>
      <c r="M20" s="34">
        <v>2.8837263157894735</v>
      </c>
      <c r="N20" s="61">
        <f t="shared" si="2"/>
        <v>542.05381875741978</v>
      </c>
    </row>
    <row r="21" spans="1:14" x14ac:dyDescent="0.25">
      <c r="A21" s="7" t="s">
        <v>340</v>
      </c>
      <c r="B21" s="7" t="s">
        <v>12</v>
      </c>
      <c r="C21" s="7" t="s">
        <v>13</v>
      </c>
      <c r="D21" s="27" t="s">
        <v>96</v>
      </c>
      <c r="E21" s="7" t="s">
        <v>20</v>
      </c>
      <c r="F21" s="7" t="s">
        <v>15</v>
      </c>
      <c r="G21" s="7" t="s">
        <v>19</v>
      </c>
      <c r="H21" s="16">
        <v>50</v>
      </c>
      <c r="I21" s="7" t="s">
        <v>17</v>
      </c>
      <c r="J21" s="17">
        <f t="shared" si="1"/>
        <v>607.75845864661642</v>
      </c>
      <c r="K21" s="10">
        <f>H5*J21</f>
        <v>607.75845864661642</v>
      </c>
      <c r="L21" s="11">
        <f t="shared" si="0"/>
        <v>170.17236842105262</v>
      </c>
      <c r="M21" s="34">
        <v>3.4034473684210527</v>
      </c>
      <c r="N21" s="61">
        <f t="shared" si="2"/>
        <v>639.74574594380681</v>
      </c>
    </row>
    <row r="22" spans="1:14" x14ac:dyDescent="0.25">
      <c r="A22" s="7" t="s">
        <v>341</v>
      </c>
      <c r="B22" s="7" t="s">
        <v>12</v>
      </c>
      <c r="C22" s="7" t="s">
        <v>13</v>
      </c>
      <c r="D22" s="27" t="s">
        <v>97</v>
      </c>
      <c r="E22" s="7" t="s">
        <v>20</v>
      </c>
      <c r="F22" s="7" t="s">
        <v>23</v>
      </c>
      <c r="G22" s="7" t="s">
        <v>19</v>
      </c>
      <c r="H22" s="16">
        <v>50</v>
      </c>
      <c r="I22" s="7" t="s">
        <v>18</v>
      </c>
      <c r="J22" s="17">
        <f t="shared" si="1"/>
        <v>639.90131578947364</v>
      </c>
      <c r="K22" s="10">
        <f>H5*J22</f>
        <v>639.90131578947364</v>
      </c>
      <c r="L22" s="11">
        <f t="shared" si="0"/>
        <v>179.17236842105262</v>
      </c>
      <c r="M22" s="34">
        <v>3.5834473684210524</v>
      </c>
      <c r="N22" s="61">
        <f t="shared" si="2"/>
        <v>673.58033240997224</v>
      </c>
    </row>
    <row r="23" spans="1:14" x14ac:dyDescent="0.25">
      <c r="A23" s="7" t="s">
        <v>342</v>
      </c>
      <c r="B23" s="7" t="s">
        <v>12</v>
      </c>
      <c r="C23" s="7" t="s">
        <v>13</v>
      </c>
      <c r="D23" s="27" t="s">
        <v>98</v>
      </c>
      <c r="E23" s="7" t="s">
        <v>21</v>
      </c>
      <c r="F23" s="7" t="s">
        <v>23</v>
      </c>
      <c r="G23" s="7" t="s">
        <v>19</v>
      </c>
      <c r="H23" s="16">
        <v>50</v>
      </c>
      <c r="I23" s="7" t="s">
        <v>17</v>
      </c>
      <c r="J23" s="17">
        <f t="shared" si="1"/>
        <v>986.9473684210526</v>
      </c>
      <c r="K23" s="10">
        <f>H5*J23</f>
        <v>986.9473684210526</v>
      </c>
      <c r="L23" s="11">
        <f t="shared" si="0"/>
        <v>276.34526315789475</v>
      </c>
      <c r="M23" s="34">
        <v>5.5269052631578948</v>
      </c>
      <c r="N23" s="61">
        <f t="shared" si="2"/>
        <v>1038.8919667590028</v>
      </c>
    </row>
    <row r="24" spans="1:14" x14ac:dyDescent="0.25">
      <c r="A24" s="7" t="s">
        <v>343</v>
      </c>
      <c r="B24" s="7" t="s">
        <v>12</v>
      </c>
      <c r="C24" s="7" t="s">
        <v>13</v>
      </c>
      <c r="D24" s="27" t="s">
        <v>99</v>
      </c>
      <c r="E24" s="7" t="s">
        <v>21</v>
      </c>
      <c r="F24" s="7" t="s">
        <v>15</v>
      </c>
      <c r="G24" s="7" t="s">
        <v>19</v>
      </c>
      <c r="H24" s="16">
        <v>50</v>
      </c>
      <c r="I24" s="7" t="s">
        <v>18</v>
      </c>
      <c r="J24" s="17">
        <f t="shared" si="1"/>
        <v>1019.0902255639097</v>
      </c>
      <c r="K24" s="10">
        <f>H5*J24</f>
        <v>1019.0902255639097</v>
      </c>
      <c r="L24" s="11">
        <f t="shared" si="0"/>
        <v>285.34526315789475</v>
      </c>
      <c r="M24" s="34">
        <v>5.7069052631578945</v>
      </c>
      <c r="N24" s="61">
        <f t="shared" si="2"/>
        <v>1072.7265532251681</v>
      </c>
    </row>
    <row r="25" spans="1:14" x14ac:dyDescent="0.25">
      <c r="A25" s="7" t="s">
        <v>344</v>
      </c>
      <c r="B25" s="7" t="s">
        <v>12</v>
      </c>
      <c r="C25" s="7" t="s">
        <v>13</v>
      </c>
      <c r="D25" s="27" t="s">
        <v>100</v>
      </c>
      <c r="E25" s="7" t="s">
        <v>14</v>
      </c>
      <c r="F25" s="7" t="s">
        <v>15</v>
      </c>
      <c r="G25" s="7" t="s">
        <v>26</v>
      </c>
      <c r="H25" s="16">
        <v>50</v>
      </c>
      <c r="I25" s="7" t="s">
        <v>17</v>
      </c>
      <c r="J25" s="17">
        <f t="shared" si="1"/>
        <v>466.03383458646607</v>
      </c>
      <c r="K25" s="10">
        <f>H5*J25</f>
        <v>466.03383458646607</v>
      </c>
      <c r="L25" s="11">
        <f t="shared" si="0"/>
        <v>130.48947368421051</v>
      </c>
      <c r="M25" s="34">
        <v>2.6097894736842102</v>
      </c>
      <c r="N25" s="61">
        <f t="shared" si="2"/>
        <v>490.56193114364851</v>
      </c>
    </row>
    <row r="26" spans="1:14" x14ac:dyDescent="0.25">
      <c r="A26" s="7" t="s">
        <v>345</v>
      </c>
      <c r="B26" s="7" t="s">
        <v>12</v>
      </c>
      <c r="C26" s="7" t="s">
        <v>13</v>
      </c>
      <c r="D26" s="27" t="s">
        <v>101</v>
      </c>
      <c r="E26" s="7" t="s">
        <v>27</v>
      </c>
      <c r="F26" s="7" t="s">
        <v>15</v>
      </c>
      <c r="G26" s="7" t="s">
        <v>26</v>
      </c>
      <c r="H26" s="16">
        <v>50</v>
      </c>
      <c r="I26" s="7" t="s">
        <v>18</v>
      </c>
      <c r="J26" s="17">
        <f t="shared" si="1"/>
        <v>498.1766917293233</v>
      </c>
      <c r="K26" s="10">
        <f>H5*J26</f>
        <v>498.1766917293233</v>
      </c>
      <c r="L26" s="11">
        <f t="shared" si="0"/>
        <v>139.48947368421054</v>
      </c>
      <c r="M26" s="34">
        <v>2.7897894736842108</v>
      </c>
      <c r="N26" s="61">
        <f t="shared" si="2"/>
        <v>524.39651760981405</v>
      </c>
    </row>
    <row r="27" spans="1:14" x14ac:dyDescent="0.25">
      <c r="A27" s="7" t="s">
        <v>346</v>
      </c>
      <c r="B27" s="7" t="s">
        <v>12</v>
      </c>
      <c r="C27" s="7" t="s">
        <v>13</v>
      </c>
      <c r="D27" s="27" t="s">
        <v>102</v>
      </c>
      <c r="E27" s="7" t="s">
        <v>22</v>
      </c>
      <c r="F27" s="7" t="s">
        <v>15</v>
      </c>
      <c r="G27" s="7" t="s">
        <v>26</v>
      </c>
      <c r="H27" s="16">
        <v>50</v>
      </c>
      <c r="I27" s="7" t="s">
        <v>17</v>
      </c>
      <c r="J27" s="17">
        <f t="shared" si="1"/>
        <v>553.86090225563908</v>
      </c>
      <c r="K27" s="10">
        <f>H5*J27</f>
        <v>553.86090225563908</v>
      </c>
      <c r="L27" s="11">
        <f t="shared" si="0"/>
        <v>155.08105263157896</v>
      </c>
      <c r="M27" s="34">
        <v>3.1016210526315793</v>
      </c>
      <c r="N27" s="61">
        <f t="shared" si="2"/>
        <v>583.0114760585675</v>
      </c>
    </row>
    <row r="28" spans="1:14" x14ac:dyDescent="0.25">
      <c r="A28" s="7" t="s">
        <v>347</v>
      </c>
      <c r="B28" s="7" t="s">
        <v>12</v>
      </c>
      <c r="C28" s="7" t="s">
        <v>13</v>
      </c>
      <c r="D28" s="27" t="s">
        <v>103</v>
      </c>
      <c r="E28" s="7" t="s">
        <v>19</v>
      </c>
      <c r="F28" s="7" t="s">
        <v>15</v>
      </c>
      <c r="G28" s="7" t="s">
        <v>26</v>
      </c>
      <c r="H28" s="16">
        <v>50</v>
      </c>
      <c r="I28" s="7" t="s">
        <v>18</v>
      </c>
      <c r="J28" s="17">
        <f t="shared" si="1"/>
        <v>553.86090225563896</v>
      </c>
      <c r="K28" s="10">
        <f>H5*J28</f>
        <v>553.86090225563896</v>
      </c>
      <c r="L28" s="11">
        <f t="shared" si="0"/>
        <v>155.08105263157893</v>
      </c>
      <c r="M28" s="34">
        <v>3.1016210526315788</v>
      </c>
      <c r="N28" s="61">
        <f t="shared" si="2"/>
        <v>583.01147605856738</v>
      </c>
    </row>
    <row r="29" spans="1:14" x14ac:dyDescent="0.25">
      <c r="A29" s="7" t="s">
        <v>348</v>
      </c>
      <c r="B29" s="7" t="s">
        <v>12</v>
      </c>
      <c r="C29" s="7" t="s">
        <v>13</v>
      </c>
      <c r="D29" s="27" t="s">
        <v>104</v>
      </c>
      <c r="E29" s="7" t="s">
        <v>28</v>
      </c>
      <c r="F29" s="7" t="s">
        <v>15</v>
      </c>
      <c r="G29" s="7" t="s">
        <v>26</v>
      </c>
      <c r="H29" s="16">
        <v>50</v>
      </c>
      <c r="I29" s="7" t="s">
        <v>17</v>
      </c>
      <c r="J29" s="17">
        <f t="shared" si="1"/>
        <v>650.4276315789474</v>
      </c>
      <c r="K29" s="10">
        <f>H5*J29</f>
        <v>650.4276315789474</v>
      </c>
      <c r="L29" s="11">
        <f t="shared" si="0"/>
        <v>182.11973684210528</v>
      </c>
      <c r="M29" s="34">
        <v>3.6423947368421055</v>
      </c>
      <c r="N29" s="61">
        <f t="shared" si="2"/>
        <v>684.66066481994471</v>
      </c>
    </row>
    <row r="30" spans="1:14" x14ac:dyDescent="0.25">
      <c r="A30" s="7" t="s">
        <v>349</v>
      </c>
      <c r="B30" s="7" t="s">
        <v>12</v>
      </c>
      <c r="C30" s="7" t="s">
        <v>13</v>
      </c>
      <c r="D30" s="27" t="s">
        <v>105</v>
      </c>
      <c r="E30" s="7" t="s">
        <v>20</v>
      </c>
      <c r="F30" s="7" t="s">
        <v>15</v>
      </c>
      <c r="G30" s="7" t="s">
        <v>26</v>
      </c>
      <c r="H30" s="16">
        <v>50</v>
      </c>
      <c r="I30" s="7" t="s">
        <v>18</v>
      </c>
      <c r="J30" s="17">
        <f t="shared" si="1"/>
        <v>682.5704887218044</v>
      </c>
      <c r="K30" s="10">
        <f>H5*J30</f>
        <v>682.5704887218044</v>
      </c>
      <c r="L30" s="11">
        <f t="shared" si="0"/>
        <v>191.11973684210525</v>
      </c>
      <c r="M30" s="34">
        <v>3.8223947368421052</v>
      </c>
      <c r="N30" s="61">
        <f t="shared" si="2"/>
        <v>718.49525128610992</v>
      </c>
    </row>
    <row r="31" spans="1:14" x14ac:dyDescent="0.25">
      <c r="A31" s="7" t="s">
        <v>350</v>
      </c>
      <c r="B31" s="7" t="s">
        <v>12</v>
      </c>
      <c r="C31" s="7" t="s">
        <v>13</v>
      </c>
      <c r="D31" s="27" t="s">
        <v>106</v>
      </c>
      <c r="E31" s="7" t="s">
        <v>21</v>
      </c>
      <c r="F31" s="7" t="s">
        <v>15</v>
      </c>
      <c r="G31" s="7" t="s">
        <v>26</v>
      </c>
      <c r="H31" s="16">
        <v>50</v>
      </c>
      <c r="I31" s="7" t="s">
        <v>17</v>
      </c>
      <c r="J31" s="17">
        <f t="shared" si="1"/>
        <v>1028.8646616541353</v>
      </c>
      <c r="K31" s="10">
        <f>H5*J31</f>
        <v>1028.8646616541353</v>
      </c>
      <c r="L31" s="11">
        <f t="shared" si="0"/>
        <v>288.08210526315793</v>
      </c>
      <c r="M31" s="34">
        <v>5.7616421052631583</v>
      </c>
      <c r="N31" s="61">
        <f t="shared" si="2"/>
        <v>1083.0154333201424</v>
      </c>
    </row>
    <row r="32" spans="1:14" x14ac:dyDescent="0.25">
      <c r="A32" s="7" t="s">
        <v>351</v>
      </c>
      <c r="B32" s="7" t="s">
        <v>12</v>
      </c>
      <c r="C32" s="7" t="s">
        <v>13</v>
      </c>
      <c r="D32" s="27" t="s">
        <v>107</v>
      </c>
      <c r="E32" s="7" t="s">
        <v>21</v>
      </c>
      <c r="F32" s="7" t="s">
        <v>23</v>
      </c>
      <c r="G32" s="7" t="s">
        <v>26</v>
      </c>
      <c r="H32" s="16">
        <v>50</v>
      </c>
      <c r="I32" s="7" t="s">
        <v>18</v>
      </c>
      <c r="J32" s="17">
        <f t="shared" si="1"/>
        <v>1061.0075187969926</v>
      </c>
      <c r="K32" s="10">
        <f>H5*J32</f>
        <v>1061.0075187969926</v>
      </c>
      <c r="L32" s="11">
        <f t="shared" si="0"/>
        <v>297.08210526315793</v>
      </c>
      <c r="M32" s="34">
        <v>5.9416421052631581</v>
      </c>
      <c r="N32" s="61">
        <f t="shared" si="2"/>
        <v>1116.8500197863079</v>
      </c>
    </row>
    <row r="33" spans="1:14" x14ac:dyDescent="0.25">
      <c r="A33" s="7" t="s">
        <v>352</v>
      </c>
      <c r="B33" s="7" t="s">
        <v>12</v>
      </c>
      <c r="C33" s="7" t="s">
        <v>112</v>
      </c>
      <c r="D33" s="27" t="s">
        <v>84</v>
      </c>
      <c r="E33" s="8" t="s">
        <v>14</v>
      </c>
      <c r="F33" s="7" t="s">
        <v>15</v>
      </c>
      <c r="G33" s="7" t="s">
        <v>16</v>
      </c>
      <c r="H33" s="16">
        <v>50</v>
      </c>
      <c r="I33" s="7" t="s">
        <v>17</v>
      </c>
      <c r="J33" s="17">
        <f t="shared" si="1"/>
        <v>430.50751879699243</v>
      </c>
      <c r="K33" s="10">
        <f>H5*J33</f>
        <v>430.50751879699243</v>
      </c>
      <c r="L33" s="11">
        <f>M33*H33</f>
        <v>120.54210526315789</v>
      </c>
      <c r="M33" s="35">
        <v>2.4108421052631579</v>
      </c>
      <c r="N33" s="61">
        <f>J33/0.95</f>
        <v>453.16580925999205</v>
      </c>
    </row>
    <row r="34" spans="1:14" x14ac:dyDescent="0.25">
      <c r="A34" s="7" t="s">
        <v>353</v>
      </c>
      <c r="B34" s="7" t="s">
        <v>12</v>
      </c>
      <c r="C34" s="7" t="s">
        <v>112</v>
      </c>
      <c r="D34" s="27" t="s">
        <v>108</v>
      </c>
      <c r="E34" s="7" t="s">
        <v>14</v>
      </c>
      <c r="F34" s="7" t="s">
        <v>15</v>
      </c>
      <c r="G34" s="7" t="s">
        <v>16</v>
      </c>
      <c r="H34" s="16">
        <v>50</v>
      </c>
      <c r="I34" s="7" t="s">
        <v>18</v>
      </c>
      <c r="J34" s="17">
        <f t="shared" si="1"/>
        <v>462.65037593984965</v>
      </c>
      <c r="K34" s="10">
        <f>H5*J34</f>
        <v>462.65037593984965</v>
      </c>
      <c r="L34" s="11">
        <f t="shared" si="0"/>
        <v>129.54210526315791</v>
      </c>
      <c r="M34" s="35">
        <v>2.5908421052631581</v>
      </c>
      <c r="N34" s="61">
        <f t="shared" ref="N34:N56" si="3">J34/0.95</f>
        <v>487.00039572615754</v>
      </c>
    </row>
    <row r="35" spans="1:14" x14ac:dyDescent="0.25">
      <c r="A35" s="7" t="s">
        <v>354</v>
      </c>
      <c r="B35" s="7" t="s">
        <v>12</v>
      </c>
      <c r="C35" s="7" t="s">
        <v>112</v>
      </c>
      <c r="D35" s="27" t="s">
        <v>109</v>
      </c>
      <c r="E35" s="7" t="s">
        <v>19</v>
      </c>
      <c r="F35" s="7" t="s">
        <v>15</v>
      </c>
      <c r="G35" s="7" t="s">
        <v>16</v>
      </c>
      <c r="H35" s="16">
        <v>50</v>
      </c>
      <c r="I35" s="7" t="s">
        <v>17</v>
      </c>
      <c r="J35" s="17">
        <f t="shared" si="1"/>
        <v>477.35714285714278</v>
      </c>
      <c r="K35" s="10">
        <f>H5*J35</f>
        <v>477.35714285714278</v>
      </c>
      <c r="L35" s="11">
        <f t="shared" si="0"/>
        <v>133.66</v>
      </c>
      <c r="M35" s="35">
        <v>2.6732</v>
      </c>
      <c r="N35" s="61">
        <f t="shared" si="3"/>
        <v>502.48120300751873</v>
      </c>
    </row>
    <row r="36" spans="1:14" x14ac:dyDescent="0.25">
      <c r="A36" s="7" t="s">
        <v>355</v>
      </c>
      <c r="B36" s="7" t="s">
        <v>12</v>
      </c>
      <c r="C36" s="7" t="s">
        <v>112</v>
      </c>
      <c r="D36" s="27" t="s">
        <v>87</v>
      </c>
      <c r="E36" s="7" t="s">
        <v>19</v>
      </c>
      <c r="F36" s="7" t="s">
        <v>15</v>
      </c>
      <c r="G36" s="7" t="s">
        <v>16</v>
      </c>
      <c r="H36" s="16">
        <v>50</v>
      </c>
      <c r="I36" s="7" t="s">
        <v>18</v>
      </c>
      <c r="J36" s="17">
        <f t="shared" si="1"/>
        <v>509.49999999999994</v>
      </c>
      <c r="K36" s="10">
        <f>H5*J36</f>
        <v>509.49999999999994</v>
      </c>
      <c r="L36" s="11">
        <f t="shared" si="0"/>
        <v>142.66</v>
      </c>
      <c r="M36" s="35">
        <v>2.8531999999999997</v>
      </c>
      <c r="N36" s="61">
        <f t="shared" si="3"/>
        <v>536.31578947368416</v>
      </c>
    </row>
    <row r="37" spans="1:14" x14ac:dyDescent="0.25">
      <c r="A37" s="7" t="s">
        <v>356</v>
      </c>
      <c r="B37" s="7" t="s">
        <v>12</v>
      </c>
      <c r="C37" s="7" t="s">
        <v>112</v>
      </c>
      <c r="D37" s="27" t="s">
        <v>88</v>
      </c>
      <c r="E37" s="7" t="s">
        <v>20</v>
      </c>
      <c r="F37" s="7" t="s">
        <v>15</v>
      </c>
      <c r="G37" s="7" t="s">
        <v>16</v>
      </c>
      <c r="H37" s="16">
        <v>50</v>
      </c>
      <c r="I37" s="7" t="s">
        <v>17</v>
      </c>
      <c r="J37" s="17">
        <f t="shared" si="1"/>
        <v>598.54793233082705</v>
      </c>
      <c r="K37" s="10">
        <f>H5*J37</f>
        <v>598.54793233082705</v>
      </c>
      <c r="L37" s="11">
        <f t="shared" si="0"/>
        <v>167.59342105263158</v>
      </c>
      <c r="M37" s="35">
        <v>3.3518684210526319</v>
      </c>
      <c r="N37" s="61">
        <f t="shared" si="3"/>
        <v>630.05045508508113</v>
      </c>
    </row>
    <row r="38" spans="1:14" x14ac:dyDescent="0.25">
      <c r="A38" s="7" t="s">
        <v>357</v>
      </c>
      <c r="B38" s="7" t="s">
        <v>12</v>
      </c>
      <c r="C38" s="7" t="s">
        <v>112</v>
      </c>
      <c r="D38" s="27" t="s">
        <v>89</v>
      </c>
      <c r="E38" s="7" t="s">
        <v>20</v>
      </c>
      <c r="F38" s="7" t="s">
        <v>15</v>
      </c>
      <c r="G38" s="7" t="s">
        <v>16</v>
      </c>
      <c r="H38" s="16">
        <v>50</v>
      </c>
      <c r="I38" s="7" t="s">
        <v>18</v>
      </c>
      <c r="J38" s="17">
        <f t="shared" si="1"/>
        <v>630.69078947368428</v>
      </c>
      <c r="K38" s="10">
        <f>H5*J38</f>
        <v>630.69078947368428</v>
      </c>
      <c r="L38" s="11">
        <f t="shared" si="0"/>
        <v>176.59342105263161</v>
      </c>
      <c r="M38" s="35">
        <v>3.5318684210526321</v>
      </c>
      <c r="N38" s="61">
        <f t="shared" si="3"/>
        <v>663.88504155124667</v>
      </c>
    </row>
    <row r="39" spans="1:14" x14ac:dyDescent="0.25">
      <c r="A39" s="7" t="s">
        <v>358</v>
      </c>
      <c r="B39" s="7" t="s">
        <v>12</v>
      </c>
      <c r="C39" s="7" t="s">
        <v>112</v>
      </c>
      <c r="D39" s="27" t="s">
        <v>90</v>
      </c>
      <c r="E39" s="7" t="s">
        <v>21</v>
      </c>
      <c r="F39" s="7" t="s">
        <v>15</v>
      </c>
      <c r="G39" s="7" t="s">
        <v>16</v>
      </c>
      <c r="H39" s="16">
        <v>50</v>
      </c>
      <c r="I39" s="7" t="s">
        <v>17</v>
      </c>
      <c r="J39" s="17">
        <f t="shared" si="1"/>
        <v>859.31578947368405</v>
      </c>
      <c r="K39" s="10">
        <f>H5*J39</f>
        <v>859.31578947368405</v>
      </c>
      <c r="L39" s="11">
        <f t="shared" si="0"/>
        <v>240.60842105263157</v>
      </c>
      <c r="M39" s="35">
        <v>4.8121684210526317</v>
      </c>
      <c r="N39" s="61">
        <f t="shared" si="3"/>
        <v>904.54293628808853</v>
      </c>
    </row>
    <row r="40" spans="1:14" x14ac:dyDescent="0.25">
      <c r="A40" s="7" t="s">
        <v>359</v>
      </c>
      <c r="B40" s="7" t="s">
        <v>12</v>
      </c>
      <c r="C40" s="7" t="s">
        <v>112</v>
      </c>
      <c r="D40" s="27" t="s">
        <v>91</v>
      </c>
      <c r="E40" s="7" t="s">
        <v>21</v>
      </c>
      <c r="F40" s="7" t="s">
        <v>15</v>
      </c>
      <c r="G40" s="7" t="s">
        <v>16</v>
      </c>
      <c r="H40" s="16">
        <v>50</v>
      </c>
      <c r="I40" s="7" t="s">
        <v>18</v>
      </c>
      <c r="J40" s="17">
        <f t="shared" si="1"/>
        <v>1002.1729323308269</v>
      </c>
      <c r="K40" s="10">
        <f>H5*J40</f>
        <v>1002.1729323308269</v>
      </c>
      <c r="L40" s="11">
        <f t="shared" si="0"/>
        <v>280.60842105263157</v>
      </c>
      <c r="M40" s="35">
        <v>5.6121684210526315</v>
      </c>
      <c r="N40" s="61">
        <f t="shared" si="3"/>
        <v>1054.9188761377127</v>
      </c>
    </row>
    <row r="41" spans="1:14" x14ac:dyDescent="0.25">
      <c r="A41" s="7" t="s">
        <v>360</v>
      </c>
      <c r="B41" s="7" t="s">
        <v>12</v>
      </c>
      <c r="C41" s="7" t="s">
        <v>112</v>
      </c>
      <c r="D41" s="27" t="s">
        <v>92</v>
      </c>
      <c r="E41" s="7" t="s">
        <v>14</v>
      </c>
      <c r="F41" s="7" t="s">
        <v>15</v>
      </c>
      <c r="G41" s="7" t="s">
        <v>22</v>
      </c>
      <c r="H41" s="16">
        <v>50</v>
      </c>
      <c r="I41" s="7" t="s">
        <v>17</v>
      </c>
      <c r="J41" s="17">
        <f t="shared" si="1"/>
        <v>460.77067669172925</v>
      </c>
      <c r="K41" s="10">
        <f>H5*J41</f>
        <v>460.77067669172925</v>
      </c>
      <c r="L41" s="11">
        <f t="shared" ref="L41:L56" si="4">M41*H41</f>
        <v>129.01578947368421</v>
      </c>
      <c r="M41" s="34">
        <v>2.5803157894736843</v>
      </c>
      <c r="N41" s="61">
        <f t="shared" si="3"/>
        <v>485.02176493866239</v>
      </c>
    </row>
    <row r="42" spans="1:14" x14ac:dyDescent="0.25">
      <c r="A42" s="7" t="s">
        <v>361</v>
      </c>
      <c r="B42" s="7" t="s">
        <v>12</v>
      </c>
      <c r="C42" s="7" t="s">
        <v>112</v>
      </c>
      <c r="D42" s="27" t="s">
        <v>93</v>
      </c>
      <c r="E42" s="7" t="s">
        <v>14</v>
      </c>
      <c r="F42" s="7" t="s">
        <v>15</v>
      </c>
      <c r="G42" s="7" t="s">
        <v>19</v>
      </c>
      <c r="H42" s="16">
        <v>50</v>
      </c>
      <c r="I42" s="7" t="s">
        <v>18</v>
      </c>
      <c r="J42" s="17">
        <f t="shared" si="1"/>
        <v>492.91353383458642</v>
      </c>
      <c r="K42" s="10">
        <f>H5*J42</f>
        <v>492.91353383458642</v>
      </c>
      <c r="L42" s="11">
        <f t="shared" si="4"/>
        <v>138.01578947368421</v>
      </c>
      <c r="M42" s="34">
        <v>2.7603157894736841</v>
      </c>
      <c r="N42" s="61">
        <f t="shared" si="3"/>
        <v>518.85635140482782</v>
      </c>
    </row>
    <row r="43" spans="1:14" x14ac:dyDescent="0.25">
      <c r="A43" s="7" t="s">
        <v>362</v>
      </c>
      <c r="B43" s="7" t="s">
        <v>12</v>
      </c>
      <c r="C43" s="7" t="s">
        <v>112</v>
      </c>
      <c r="D43" s="27" t="s">
        <v>94</v>
      </c>
      <c r="E43" s="7" t="s">
        <v>22</v>
      </c>
      <c r="F43" s="7" t="s">
        <v>23</v>
      </c>
      <c r="G43" s="7" t="s">
        <v>22</v>
      </c>
      <c r="H43" s="16">
        <v>50</v>
      </c>
      <c r="I43" s="7" t="s">
        <v>24</v>
      </c>
      <c r="J43" s="17">
        <f t="shared" si="1"/>
        <v>512.50751879699237</v>
      </c>
      <c r="K43" s="10">
        <f>H5*J43</f>
        <v>512.50751879699237</v>
      </c>
      <c r="L43" s="11">
        <f t="shared" si="4"/>
        <v>143.50210526315789</v>
      </c>
      <c r="M43" s="34">
        <v>2.8700421052631579</v>
      </c>
      <c r="N43" s="61">
        <f t="shared" si="3"/>
        <v>539.48159873367615</v>
      </c>
    </row>
    <row r="44" spans="1:14" x14ac:dyDescent="0.25">
      <c r="A44" s="7" t="s">
        <v>363</v>
      </c>
      <c r="B44" s="7" t="s">
        <v>12</v>
      </c>
      <c r="C44" s="7" t="s">
        <v>112</v>
      </c>
      <c r="D44" s="27" t="s">
        <v>95</v>
      </c>
      <c r="E44" s="7" t="s">
        <v>19</v>
      </c>
      <c r="F44" s="7" t="s">
        <v>15</v>
      </c>
      <c r="G44" s="7" t="s">
        <v>19</v>
      </c>
      <c r="H44" s="16">
        <v>50</v>
      </c>
      <c r="I44" s="7" t="s">
        <v>25</v>
      </c>
      <c r="J44" s="17">
        <f t="shared" si="1"/>
        <v>544.6503759398496</v>
      </c>
      <c r="K44" s="10">
        <f>H5*J44</f>
        <v>544.6503759398496</v>
      </c>
      <c r="L44" s="11">
        <f t="shared" si="4"/>
        <v>152.50210526315789</v>
      </c>
      <c r="M44" s="34">
        <v>3.0500421052631577</v>
      </c>
      <c r="N44" s="61">
        <f t="shared" si="3"/>
        <v>573.3161851998417</v>
      </c>
    </row>
    <row r="45" spans="1:14" x14ac:dyDescent="0.25">
      <c r="A45" s="7" t="s">
        <v>364</v>
      </c>
      <c r="B45" s="7" t="s">
        <v>12</v>
      </c>
      <c r="C45" s="7" t="s">
        <v>112</v>
      </c>
      <c r="D45" s="27" t="s">
        <v>96</v>
      </c>
      <c r="E45" s="7" t="s">
        <v>20</v>
      </c>
      <c r="F45" s="7" t="s">
        <v>15</v>
      </c>
      <c r="G45" s="7" t="s">
        <v>19</v>
      </c>
      <c r="H45" s="16">
        <v>50</v>
      </c>
      <c r="I45" s="7" t="s">
        <v>17</v>
      </c>
      <c r="J45" s="17">
        <f t="shared" si="1"/>
        <v>640.2772556390978</v>
      </c>
      <c r="K45" s="10">
        <f>H5*J45</f>
        <v>640.2772556390978</v>
      </c>
      <c r="L45" s="11">
        <f t="shared" si="4"/>
        <v>179.27763157894739</v>
      </c>
      <c r="M45" s="34">
        <v>3.5855526315789477</v>
      </c>
      <c r="N45" s="61">
        <f t="shared" si="3"/>
        <v>673.97605856747145</v>
      </c>
    </row>
    <row r="46" spans="1:14" x14ac:dyDescent="0.25">
      <c r="A46" s="7" t="s">
        <v>365</v>
      </c>
      <c r="B46" s="7" t="s">
        <v>12</v>
      </c>
      <c r="C46" s="7" t="s">
        <v>112</v>
      </c>
      <c r="D46" s="27" t="s">
        <v>97</v>
      </c>
      <c r="E46" s="7" t="s">
        <v>20</v>
      </c>
      <c r="F46" s="7" t="s">
        <v>23</v>
      </c>
      <c r="G46" s="7" t="s">
        <v>19</v>
      </c>
      <c r="H46" s="16">
        <v>50</v>
      </c>
      <c r="I46" s="7" t="s">
        <v>18</v>
      </c>
      <c r="J46" s="17">
        <f t="shared" si="1"/>
        <v>672.42011278195491</v>
      </c>
      <c r="K46" s="10">
        <f>H5*J46</f>
        <v>672.42011278195491</v>
      </c>
      <c r="L46" s="11">
        <f t="shared" si="4"/>
        <v>188.27763157894739</v>
      </c>
      <c r="M46" s="34">
        <v>3.7655526315789478</v>
      </c>
      <c r="N46" s="61">
        <f t="shared" si="3"/>
        <v>707.81064503363677</v>
      </c>
    </row>
    <row r="47" spans="1:14" x14ac:dyDescent="0.25">
      <c r="A47" s="7" t="s">
        <v>366</v>
      </c>
      <c r="B47" s="7" t="s">
        <v>12</v>
      </c>
      <c r="C47" s="7" t="s">
        <v>112</v>
      </c>
      <c r="D47" s="27" t="s">
        <v>98</v>
      </c>
      <c r="E47" s="7" t="s">
        <v>21</v>
      </c>
      <c r="F47" s="7" t="s">
        <v>23</v>
      </c>
      <c r="G47" s="7" t="s">
        <v>19</v>
      </c>
      <c r="H47" s="16">
        <v>50</v>
      </c>
      <c r="I47" s="7" t="s">
        <v>17</v>
      </c>
      <c r="J47" s="17">
        <f t="shared" si="1"/>
        <v>1024.5413533834587</v>
      </c>
      <c r="K47" s="10">
        <f>H5*J47</f>
        <v>1024.5413533834587</v>
      </c>
      <c r="L47" s="11">
        <f t="shared" si="4"/>
        <v>286.87157894736845</v>
      </c>
      <c r="M47" s="36">
        <v>5.7374315789473691</v>
      </c>
      <c r="N47" s="61">
        <f t="shared" si="3"/>
        <v>1078.464582508904</v>
      </c>
    </row>
    <row r="48" spans="1:14" x14ac:dyDescent="0.25">
      <c r="A48" s="7" t="s">
        <v>367</v>
      </c>
      <c r="B48" s="7" t="s">
        <v>12</v>
      </c>
      <c r="C48" s="7" t="s">
        <v>112</v>
      </c>
      <c r="D48" s="27" t="s">
        <v>99</v>
      </c>
      <c r="E48" s="7" t="s">
        <v>21</v>
      </c>
      <c r="F48" s="7" t="s">
        <v>15</v>
      </c>
      <c r="G48" s="7" t="s">
        <v>19</v>
      </c>
      <c r="H48" s="16">
        <v>50</v>
      </c>
      <c r="I48" s="7" t="s">
        <v>18</v>
      </c>
      <c r="J48" s="17">
        <f t="shared" si="1"/>
        <v>1056.6842105263158</v>
      </c>
      <c r="K48" s="10">
        <f>H5*J48</f>
        <v>1056.6842105263158</v>
      </c>
      <c r="L48" s="11">
        <f>M48*H48</f>
        <v>295.87157894736845</v>
      </c>
      <c r="M48" s="36">
        <v>5.9174315789473688</v>
      </c>
      <c r="N48" s="61">
        <f t="shared" si="3"/>
        <v>1112.2991689750693</v>
      </c>
    </row>
    <row r="49" spans="1:14" ht="15.75" customHeight="1" x14ac:dyDescent="0.25">
      <c r="A49" s="7" t="s">
        <v>368</v>
      </c>
      <c r="B49" s="7" t="s">
        <v>12</v>
      </c>
      <c r="C49" s="7" t="s">
        <v>112</v>
      </c>
      <c r="D49" s="27" t="s">
        <v>113</v>
      </c>
      <c r="E49" s="7" t="s">
        <v>14</v>
      </c>
      <c r="F49" s="7" t="s">
        <v>15</v>
      </c>
      <c r="G49" s="7" t="s">
        <v>26</v>
      </c>
      <c r="H49" s="16">
        <v>50</v>
      </c>
      <c r="I49" s="7" t="s">
        <v>17</v>
      </c>
      <c r="J49" s="17">
        <f t="shared" si="1"/>
        <v>514.53007518796983</v>
      </c>
      <c r="K49" s="10">
        <f>H5*J49</f>
        <v>514.53007518796983</v>
      </c>
      <c r="L49" s="11">
        <f t="shared" si="4"/>
        <v>144.06842105263158</v>
      </c>
      <c r="M49" s="37">
        <v>2.8813684210526316</v>
      </c>
      <c r="N49" s="61">
        <f t="shared" si="3"/>
        <v>541.6106054610209</v>
      </c>
    </row>
    <row r="50" spans="1:14" ht="15" customHeight="1" x14ac:dyDescent="0.25">
      <c r="A50" s="7" t="s">
        <v>369</v>
      </c>
      <c r="B50" s="7" t="s">
        <v>12</v>
      </c>
      <c r="C50" s="7" t="s">
        <v>112</v>
      </c>
      <c r="D50" s="27" t="s">
        <v>101</v>
      </c>
      <c r="E50" s="7" t="s">
        <v>14</v>
      </c>
      <c r="F50" s="7" t="s">
        <v>15</v>
      </c>
      <c r="G50" s="7" t="s">
        <v>26</v>
      </c>
      <c r="H50" s="16">
        <v>50</v>
      </c>
      <c r="I50" s="7" t="s">
        <v>18</v>
      </c>
      <c r="J50" s="17">
        <f t="shared" si="1"/>
        <v>546.67293233082705</v>
      </c>
      <c r="K50" s="10">
        <f>H5*J50</f>
        <v>546.67293233082705</v>
      </c>
      <c r="L50" s="11">
        <f t="shared" si="4"/>
        <v>153.06842105263158</v>
      </c>
      <c r="M50" s="37">
        <v>3.0613684210526317</v>
      </c>
      <c r="N50" s="61">
        <f t="shared" si="3"/>
        <v>575.44519192718644</v>
      </c>
    </row>
    <row r="51" spans="1:14" x14ac:dyDescent="0.25">
      <c r="A51" s="7" t="s">
        <v>370</v>
      </c>
      <c r="B51" s="7" t="s">
        <v>12</v>
      </c>
      <c r="C51" s="7" t="s">
        <v>112</v>
      </c>
      <c r="D51" s="27" t="s">
        <v>102</v>
      </c>
      <c r="E51" s="7" t="s">
        <v>22</v>
      </c>
      <c r="F51" s="7" t="s">
        <v>23</v>
      </c>
      <c r="G51" s="7" t="s">
        <v>26</v>
      </c>
      <c r="H51" s="16">
        <v>50</v>
      </c>
      <c r="I51" s="7" t="s">
        <v>24</v>
      </c>
      <c r="J51" s="17">
        <f t="shared" si="1"/>
        <v>565.13909774436092</v>
      </c>
      <c r="K51" s="10">
        <f>H5*J51</f>
        <v>565.13909774436092</v>
      </c>
      <c r="L51" s="11">
        <f t="shared" si="4"/>
        <v>158.23894736842107</v>
      </c>
      <c r="M51" s="37">
        <v>3.1647789473684211</v>
      </c>
      <c r="N51" s="61">
        <f t="shared" si="3"/>
        <v>594.88326078353782</v>
      </c>
    </row>
    <row r="52" spans="1:14" x14ac:dyDescent="0.25">
      <c r="A52" s="7" t="s">
        <v>371</v>
      </c>
      <c r="B52" s="7" t="s">
        <v>12</v>
      </c>
      <c r="C52" s="7" t="s">
        <v>112</v>
      </c>
      <c r="D52" s="27" t="s">
        <v>103</v>
      </c>
      <c r="E52" s="7" t="s">
        <v>19</v>
      </c>
      <c r="F52" s="7" t="s">
        <v>15</v>
      </c>
      <c r="G52" s="7" t="s">
        <v>26</v>
      </c>
      <c r="H52" s="16">
        <v>50</v>
      </c>
      <c r="I52" s="7" t="s">
        <v>25</v>
      </c>
      <c r="J52" s="17">
        <f t="shared" si="1"/>
        <v>597.28195488721792</v>
      </c>
      <c r="K52" s="10">
        <f>H5*J52</f>
        <v>597.28195488721792</v>
      </c>
      <c r="L52" s="11">
        <f t="shared" si="4"/>
        <v>167.23894736842104</v>
      </c>
      <c r="M52" s="37">
        <v>3.3447789473684209</v>
      </c>
      <c r="N52" s="61">
        <f t="shared" si="3"/>
        <v>628.71784724970314</v>
      </c>
    </row>
    <row r="53" spans="1:14" x14ac:dyDescent="0.25">
      <c r="A53" s="7" t="s">
        <v>372</v>
      </c>
      <c r="B53" s="7" t="s">
        <v>12</v>
      </c>
      <c r="C53" s="7" t="s">
        <v>112</v>
      </c>
      <c r="D53" s="27" t="s">
        <v>104</v>
      </c>
      <c r="E53" s="7" t="s">
        <v>20</v>
      </c>
      <c r="F53" s="7" t="s">
        <v>15</v>
      </c>
      <c r="G53" s="7" t="s">
        <v>26</v>
      </c>
      <c r="H53" s="16">
        <v>50</v>
      </c>
      <c r="I53" s="7" t="s">
        <v>17</v>
      </c>
      <c r="J53" s="17">
        <f t="shared" si="1"/>
        <v>699.11184210526312</v>
      </c>
      <c r="K53" s="10">
        <f>H5*J53</f>
        <v>699.11184210526312</v>
      </c>
      <c r="L53" s="11">
        <f t="shared" si="4"/>
        <v>195.75131578947369</v>
      </c>
      <c r="M53" s="37">
        <v>3.9150263157894738</v>
      </c>
      <c r="N53" s="61">
        <f t="shared" si="3"/>
        <v>735.90720221606648</v>
      </c>
    </row>
    <row r="54" spans="1:14" x14ac:dyDescent="0.25">
      <c r="A54" s="7" t="s">
        <v>373</v>
      </c>
      <c r="B54" s="7" t="s">
        <v>12</v>
      </c>
      <c r="C54" s="7" t="s">
        <v>112</v>
      </c>
      <c r="D54" s="27" t="s">
        <v>114</v>
      </c>
      <c r="E54" s="7" t="s">
        <v>20</v>
      </c>
      <c r="F54" s="7" t="s">
        <v>23</v>
      </c>
      <c r="G54" s="7" t="s">
        <v>26</v>
      </c>
      <c r="H54" s="16">
        <v>50</v>
      </c>
      <c r="I54" s="7" t="s">
        <v>18</v>
      </c>
      <c r="J54" s="17">
        <f t="shared" si="1"/>
        <v>731.25469924812035</v>
      </c>
      <c r="K54" s="10">
        <f>H5*J54</f>
        <v>731.25469924812035</v>
      </c>
      <c r="L54" s="11">
        <f t="shared" si="4"/>
        <v>204.75131578947372</v>
      </c>
      <c r="M54" s="37">
        <v>4.0950263157894744</v>
      </c>
      <c r="N54" s="61">
        <f t="shared" si="3"/>
        <v>769.74178868223203</v>
      </c>
    </row>
    <row r="55" spans="1:14" x14ac:dyDescent="0.25">
      <c r="A55" s="7" t="s">
        <v>374</v>
      </c>
      <c r="B55" s="7" t="s">
        <v>12</v>
      </c>
      <c r="C55" s="7" t="s">
        <v>112</v>
      </c>
      <c r="D55" s="27" t="s">
        <v>106</v>
      </c>
      <c r="E55" s="7" t="s">
        <v>21</v>
      </c>
      <c r="F55" s="7" t="s">
        <v>23</v>
      </c>
      <c r="G55" s="7" t="s">
        <v>26</v>
      </c>
      <c r="H55" s="16">
        <v>50</v>
      </c>
      <c r="I55" s="7" t="s">
        <v>17</v>
      </c>
      <c r="J55" s="17">
        <f t="shared" si="1"/>
        <v>1104.0526315789473</v>
      </c>
      <c r="K55" s="10">
        <f>H5*J55</f>
        <v>1104.0526315789473</v>
      </c>
      <c r="L55" s="11">
        <f t="shared" si="4"/>
        <v>309.13473684210527</v>
      </c>
      <c r="M55" s="37">
        <v>6.1826947368421052</v>
      </c>
      <c r="N55" s="61">
        <f t="shared" si="3"/>
        <v>1162.1606648199445</v>
      </c>
    </row>
    <row r="56" spans="1:14" x14ac:dyDescent="0.25">
      <c r="A56" s="7" t="s">
        <v>375</v>
      </c>
      <c r="B56" s="7" t="s">
        <v>12</v>
      </c>
      <c r="C56" s="7" t="s">
        <v>112</v>
      </c>
      <c r="D56" s="27" t="s">
        <v>107</v>
      </c>
      <c r="E56" s="7" t="s">
        <v>21</v>
      </c>
      <c r="F56" s="7" t="s">
        <v>15</v>
      </c>
      <c r="G56" s="7" t="s">
        <v>26</v>
      </c>
      <c r="H56" s="16">
        <v>50</v>
      </c>
      <c r="I56" s="7" t="s">
        <v>18</v>
      </c>
      <c r="J56" s="17">
        <f t="shared" si="1"/>
        <v>1136.1954887218044</v>
      </c>
      <c r="K56" s="10">
        <f>H5*J56</f>
        <v>1136.1954887218044</v>
      </c>
      <c r="L56" s="11">
        <f t="shared" si="4"/>
        <v>318.13473684210527</v>
      </c>
      <c r="M56" s="37">
        <v>6.362694736842105</v>
      </c>
      <c r="N56" s="61">
        <f t="shared" si="3"/>
        <v>1195.99525128611</v>
      </c>
    </row>
    <row r="63" spans="1:14" x14ac:dyDescent="0.25">
      <c r="K63" s="1" t="s">
        <v>377</v>
      </c>
    </row>
  </sheetData>
  <sheetProtection algorithmName="SHA-512" hashValue="l8tRBByRLdoz0lFg9EnVdtzy+vORjrkG9fjAOyU5TFaTbxhD1zFJY/xeW34k4ABIjHK/AloYMrK7jWrtFvgvwA==" saltValue="Z2G6WEsc30uV4SCFecfKag==" spinCount="100000" sheet="1" sort="0" autoFilter="0"/>
  <protectedRanges>
    <protectedRange sqref="H9:H56" name="Range2"/>
    <protectedRange sqref="H5" name="Range1"/>
  </protectedRanges>
  <autoFilter ref="A8:K56" xr:uid="{C50EC898-B1F9-446E-B124-2EC367C29153}">
    <filterColumn colId="1">
      <customFilters>
        <customFilter operator="notEqual" val=" "/>
      </customFilters>
    </filterColumn>
  </autoFilter>
  <mergeCells count="3">
    <mergeCell ref="F5:G5"/>
    <mergeCell ref="D7:G7"/>
    <mergeCell ref="D6:H6"/>
  </mergeCells>
  <pageMargins left="0.45" right="0.45" top="0.5" bottom="0.5" header="0.05" footer="0.05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67A8-62C7-416E-BA2D-43674954A3BE}">
  <sheetPr>
    <pageSetUpPr fitToPage="1"/>
  </sheetPr>
  <dimension ref="A1:R122"/>
  <sheetViews>
    <sheetView zoomScale="80" zoomScaleNormal="80" workbookViewId="0">
      <selection activeCell="D6" sqref="D6:H6"/>
    </sheetView>
  </sheetViews>
  <sheetFormatPr defaultColWidth="12" defaultRowHeight="15" x14ac:dyDescent="0.25"/>
  <cols>
    <col min="1" max="1" width="14.5703125" style="1" customWidth="1"/>
    <col min="2" max="2" width="13.7109375" style="1" customWidth="1"/>
    <col min="3" max="3" width="16.28515625" style="1" customWidth="1"/>
    <col min="4" max="4" width="22.140625" style="1" customWidth="1"/>
    <col min="5" max="5" width="9.42578125" style="1" customWidth="1"/>
    <col min="6" max="6" width="9.85546875" style="1" customWidth="1"/>
    <col min="7" max="7" width="10.140625" style="2" customWidth="1"/>
    <col min="8" max="8" width="10.5703125" style="1" customWidth="1"/>
    <col min="9" max="10" width="12" style="1"/>
    <col min="11" max="11" width="12" style="1" customWidth="1"/>
    <col min="12" max="12" width="12" style="4" hidden="1" customWidth="1"/>
    <col min="13" max="14" width="12" style="1" hidden="1" customWidth="1"/>
    <col min="15" max="16384" width="12" style="1"/>
  </cols>
  <sheetData>
    <row r="1" spans="1:18" x14ac:dyDescent="0.25">
      <c r="D1" s="3"/>
      <c r="G1" s="1"/>
      <c r="H1" s="2"/>
      <c r="L1" s="1"/>
      <c r="M1" s="4"/>
    </row>
    <row r="2" spans="1:18" x14ac:dyDescent="0.25">
      <c r="D2" s="3" t="s">
        <v>421</v>
      </c>
      <c r="G2" s="1"/>
      <c r="H2" s="2"/>
      <c r="L2" s="1"/>
      <c r="M2" s="4"/>
    </row>
    <row r="3" spans="1:18" x14ac:dyDescent="0.25">
      <c r="D3" s="69" t="s">
        <v>422</v>
      </c>
      <c r="G3" s="1"/>
      <c r="H3" s="2"/>
      <c r="L3" s="1"/>
      <c r="M3" s="4"/>
    </row>
    <row r="4" spans="1:18" ht="15.75" thickBot="1" x14ac:dyDescent="0.3">
      <c r="D4" s="3" t="s">
        <v>1</v>
      </c>
      <c r="G4" s="1"/>
      <c r="H4" s="2"/>
      <c r="L4" s="1"/>
      <c r="M4" s="4"/>
    </row>
    <row r="5" spans="1:18" x14ac:dyDescent="0.25">
      <c r="D5" s="3" t="s">
        <v>2</v>
      </c>
      <c r="E5" s="74" t="s">
        <v>111</v>
      </c>
      <c r="F5" s="74"/>
      <c r="G5" s="75"/>
      <c r="H5" s="65">
        <v>1</v>
      </c>
      <c r="L5" s="1"/>
      <c r="M5" s="4"/>
    </row>
    <row r="6" spans="1:18" x14ac:dyDescent="0.25">
      <c r="D6" s="71" t="s">
        <v>419</v>
      </c>
      <c r="E6" s="72"/>
      <c r="F6" s="72"/>
      <c r="G6" s="72"/>
      <c r="H6" s="73"/>
      <c r="L6" s="1"/>
      <c r="M6" s="4"/>
    </row>
    <row r="7" spans="1:18" x14ac:dyDescent="0.25">
      <c r="D7" s="71" t="s">
        <v>388</v>
      </c>
      <c r="E7" s="72"/>
      <c r="F7" s="72"/>
      <c r="G7" s="72"/>
      <c r="H7" s="73"/>
      <c r="L7" s="1"/>
      <c r="M7" s="4"/>
    </row>
    <row r="8" spans="1:18" ht="45.75" thickBot="1" x14ac:dyDescent="0.3">
      <c r="A8" s="18" t="s">
        <v>3</v>
      </c>
      <c r="B8" s="18" t="s">
        <v>4</v>
      </c>
      <c r="C8" s="19" t="s">
        <v>5</v>
      </c>
      <c r="D8" s="18" t="s">
        <v>6</v>
      </c>
      <c r="E8" s="19" t="s">
        <v>8</v>
      </c>
      <c r="F8" s="19" t="s">
        <v>7</v>
      </c>
      <c r="G8" s="19" t="s">
        <v>420</v>
      </c>
      <c r="H8" s="60" t="s">
        <v>376</v>
      </c>
      <c r="I8" s="20" t="s">
        <v>9</v>
      </c>
      <c r="J8" s="19" t="s">
        <v>10</v>
      </c>
      <c r="K8" s="19" t="s">
        <v>387</v>
      </c>
      <c r="L8" s="18" t="s">
        <v>37</v>
      </c>
      <c r="M8" s="22" t="s">
        <v>36</v>
      </c>
      <c r="O8" s="68" t="s">
        <v>389</v>
      </c>
    </row>
    <row r="9" spans="1:18" x14ac:dyDescent="0.25">
      <c r="A9" s="7" t="s">
        <v>276</v>
      </c>
      <c r="B9" s="7" t="s">
        <v>29</v>
      </c>
      <c r="C9" s="7" t="s">
        <v>13</v>
      </c>
      <c r="D9" t="s">
        <v>156</v>
      </c>
      <c r="E9" s="23" t="s">
        <v>30</v>
      </c>
      <c r="F9" s="23" t="s">
        <v>15</v>
      </c>
      <c r="G9" s="23" t="s">
        <v>16</v>
      </c>
      <c r="H9" s="25">
        <v>50</v>
      </c>
      <c r="I9" s="23" t="s">
        <v>24</v>
      </c>
      <c r="J9" s="26">
        <f>(L9)/0.28</f>
        <v>302.4473684210526</v>
      </c>
      <c r="K9" s="26">
        <f>H5*J9</f>
        <v>302.4473684210526</v>
      </c>
      <c r="L9" s="11">
        <f t="shared" ref="L9:L69" si="0">M9*H9</f>
        <v>84.685263157894738</v>
      </c>
      <c r="M9" s="6">
        <v>1.6937052631578948</v>
      </c>
      <c r="N9" s="48">
        <f>K9+12</f>
        <v>314.4473684210526</v>
      </c>
      <c r="O9" s="48">
        <f>N9</f>
        <v>314.4473684210526</v>
      </c>
      <c r="R9" s="1" t="s">
        <v>377</v>
      </c>
    </row>
    <row r="10" spans="1:18" x14ac:dyDescent="0.25">
      <c r="A10" s="7" t="s">
        <v>424</v>
      </c>
      <c r="B10" s="7" t="s">
        <v>29</v>
      </c>
      <c r="C10" s="7" t="s">
        <v>13</v>
      </c>
      <c r="D10" t="s">
        <v>156</v>
      </c>
      <c r="E10" s="23" t="s">
        <v>30</v>
      </c>
      <c r="F10" s="23" t="s">
        <v>15</v>
      </c>
      <c r="G10" s="23" t="s">
        <v>16</v>
      </c>
      <c r="H10" s="25">
        <v>50</v>
      </c>
      <c r="I10" s="23" t="s">
        <v>390</v>
      </c>
      <c r="J10" s="26">
        <f t="shared" ref="J10:J66" si="1">(L10)/0.28</f>
        <v>435.17857142857139</v>
      </c>
      <c r="K10" s="26">
        <f>H5*J10</f>
        <v>435.17857142857139</v>
      </c>
      <c r="L10" s="11">
        <f t="shared" si="0"/>
        <v>121.85</v>
      </c>
      <c r="M10" s="6">
        <v>2.4369999999999998</v>
      </c>
      <c r="N10" s="48">
        <f t="shared" ref="N10:N60" si="2">K10+12</f>
        <v>447.17857142857139</v>
      </c>
      <c r="O10" s="48">
        <f>N10</f>
        <v>447.17857142857139</v>
      </c>
    </row>
    <row r="11" spans="1:18" x14ac:dyDescent="0.25">
      <c r="A11" s="7" t="s">
        <v>277</v>
      </c>
      <c r="B11" s="7" t="s">
        <v>29</v>
      </c>
      <c r="C11" s="7" t="s">
        <v>13</v>
      </c>
      <c r="D11" s="27" t="s">
        <v>157</v>
      </c>
      <c r="E11" s="7" t="s">
        <v>31</v>
      </c>
      <c r="F11" s="7" t="s">
        <v>16</v>
      </c>
      <c r="G11" s="7" t="s">
        <v>16</v>
      </c>
      <c r="H11" s="25">
        <v>50</v>
      </c>
      <c r="I11" s="7" t="s">
        <v>24</v>
      </c>
      <c r="J11" s="26">
        <f t="shared" si="1"/>
        <v>344.01409774436087</v>
      </c>
      <c r="K11" s="10">
        <f>H5*J11</f>
        <v>344.01409774436087</v>
      </c>
      <c r="L11" s="11">
        <f t="shared" si="0"/>
        <v>96.323947368421059</v>
      </c>
      <c r="M11" s="6">
        <v>1.9264789473684212</v>
      </c>
      <c r="N11" s="48">
        <f t="shared" si="2"/>
        <v>356.01409774436087</v>
      </c>
      <c r="O11" s="48">
        <f t="shared" ref="O11:O66" si="3">N11</f>
        <v>356.01409774436087</v>
      </c>
    </row>
    <row r="12" spans="1:18" x14ac:dyDescent="0.25">
      <c r="A12" s="7" t="s">
        <v>425</v>
      </c>
      <c r="B12" s="7" t="s">
        <v>29</v>
      </c>
      <c r="C12" s="7" t="s">
        <v>13</v>
      </c>
      <c r="D12" s="27" t="s">
        <v>157</v>
      </c>
      <c r="E12" s="7" t="s">
        <v>31</v>
      </c>
      <c r="F12" s="7" t="s">
        <v>16</v>
      </c>
      <c r="G12" s="7" t="s">
        <v>16</v>
      </c>
      <c r="H12" s="25">
        <v>50</v>
      </c>
      <c r="I12" s="7" t="s">
        <v>390</v>
      </c>
      <c r="J12" s="26">
        <f t="shared" si="1"/>
        <v>476.60714285714278</v>
      </c>
      <c r="K12" s="10">
        <f>H5*J12</f>
        <v>476.60714285714278</v>
      </c>
      <c r="L12" s="11">
        <f t="shared" si="0"/>
        <v>133.44999999999999</v>
      </c>
      <c r="M12" s="6">
        <f>1.926+0.743</f>
        <v>2.669</v>
      </c>
      <c r="N12" s="48">
        <f t="shared" si="2"/>
        <v>488.60714285714278</v>
      </c>
      <c r="O12" s="48">
        <f t="shared" si="3"/>
        <v>488.60714285714278</v>
      </c>
    </row>
    <row r="13" spans="1:18" x14ac:dyDescent="0.25">
      <c r="A13" s="7" t="s">
        <v>278</v>
      </c>
      <c r="B13" s="7" t="s">
        <v>29</v>
      </c>
      <c r="C13" s="7" t="s">
        <v>13</v>
      </c>
      <c r="D13" s="27" t="s">
        <v>158</v>
      </c>
      <c r="E13" s="7" t="s">
        <v>31</v>
      </c>
      <c r="F13" s="7" t="s">
        <v>14</v>
      </c>
      <c r="G13" s="7" t="s">
        <v>16</v>
      </c>
      <c r="H13" s="25">
        <v>50</v>
      </c>
      <c r="I13" s="7" t="s">
        <v>24</v>
      </c>
      <c r="J13" s="26">
        <f t="shared" si="1"/>
        <v>399.26127819548873</v>
      </c>
      <c r="K13" s="10">
        <f>H5*J13</f>
        <v>399.26127819548873</v>
      </c>
      <c r="L13" s="11">
        <f t="shared" si="0"/>
        <v>111.79315789473685</v>
      </c>
      <c r="M13" s="6">
        <v>2.235863157894737</v>
      </c>
      <c r="N13" s="48">
        <f t="shared" si="2"/>
        <v>411.26127819548873</v>
      </c>
      <c r="O13" s="48">
        <f t="shared" si="3"/>
        <v>411.26127819548873</v>
      </c>
    </row>
    <row r="14" spans="1:18" x14ac:dyDescent="0.25">
      <c r="A14" s="7" t="s">
        <v>426</v>
      </c>
      <c r="B14" s="7" t="s">
        <v>29</v>
      </c>
      <c r="C14" s="7" t="s">
        <v>13</v>
      </c>
      <c r="D14" s="27" t="s">
        <v>158</v>
      </c>
      <c r="E14" s="7" t="s">
        <v>31</v>
      </c>
      <c r="F14" s="7" t="s">
        <v>14</v>
      </c>
      <c r="G14" s="7" t="s">
        <v>16</v>
      </c>
      <c r="H14" s="25">
        <v>50</v>
      </c>
      <c r="I14" s="7" t="s">
        <v>390</v>
      </c>
      <c r="J14" s="26">
        <f t="shared" si="1"/>
        <v>531.96428571428578</v>
      </c>
      <c r="K14" s="10">
        <f>H5*J14</f>
        <v>531.96428571428578</v>
      </c>
      <c r="L14" s="11">
        <f t="shared" si="0"/>
        <v>148.95000000000002</v>
      </c>
      <c r="M14" s="6">
        <f>2.236+0.743</f>
        <v>2.9790000000000001</v>
      </c>
      <c r="N14" s="48">
        <f t="shared" si="2"/>
        <v>543.96428571428578</v>
      </c>
      <c r="O14" s="48">
        <f t="shared" si="3"/>
        <v>543.96428571428578</v>
      </c>
    </row>
    <row r="15" spans="1:18" x14ac:dyDescent="0.25">
      <c r="A15" s="7" t="s">
        <v>279</v>
      </c>
      <c r="B15" s="7" t="s">
        <v>29</v>
      </c>
      <c r="C15" s="7" t="s">
        <v>13</v>
      </c>
      <c r="D15" s="27" t="s">
        <v>159</v>
      </c>
      <c r="E15" s="7" t="s">
        <v>31</v>
      </c>
      <c r="F15" s="7" t="s">
        <v>22</v>
      </c>
      <c r="G15" s="7" t="s">
        <v>16</v>
      </c>
      <c r="H15" s="25">
        <v>50</v>
      </c>
      <c r="I15" s="7" t="s">
        <v>24</v>
      </c>
      <c r="J15" s="26">
        <f t="shared" si="1"/>
        <v>443.66729323308272</v>
      </c>
      <c r="K15" s="10">
        <f>H5*J15</f>
        <v>443.66729323308272</v>
      </c>
      <c r="L15" s="11">
        <f t="shared" si="0"/>
        <v>124.22684210526317</v>
      </c>
      <c r="M15" s="6">
        <v>2.4845368421052636</v>
      </c>
      <c r="N15" s="48">
        <f t="shared" si="2"/>
        <v>455.66729323308272</v>
      </c>
      <c r="O15" s="48">
        <f t="shared" si="3"/>
        <v>455.66729323308272</v>
      </c>
    </row>
    <row r="16" spans="1:18" x14ac:dyDescent="0.25">
      <c r="A16" s="7" t="s">
        <v>427</v>
      </c>
      <c r="B16" s="7" t="s">
        <v>29</v>
      </c>
      <c r="C16" s="7" t="s">
        <v>13</v>
      </c>
      <c r="D16" s="27" t="s">
        <v>159</v>
      </c>
      <c r="E16" s="7" t="s">
        <v>31</v>
      </c>
      <c r="F16" s="7" t="s">
        <v>22</v>
      </c>
      <c r="G16" s="7" t="s">
        <v>16</v>
      </c>
      <c r="H16" s="25">
        <v>50</v>
      </c>
      <c r="I16" s="7" t="s">
        <v>390</v>
      </c>
      <c r="J16" s="26">
        <f t="shared" si="1"/>
        <v>576.42857142857133</v>
      </c>
      <c r="K16" s="10">
        <f>H5*J16</f>
        <v>576.42857142857133</v>
      </c>
      <c r="L16" s="11">
        <f t="shared" si="0"/>
        <v>161.39999999999998</v>
      </c>
      <c r="M16" s="6">
        <f>2.485+0.743</f>
        <v>3.2279999999999998</v>
      </c>
      <c r="N16" s="48">
        <f t="shared" si="2"/>
        <v>588.42857142857133</v>
      </c>
      <c r="O16" s="48">
        <f t="shared" si="3"/>
        <v>588.42857142857133</v>
      </c>
    </row>
    <row r="17" spans="1:15" x14ac:dyDescent="0.25">
      <c r="A17" s="7" t="s">
        <v>384</v>
      </c>
      <c r="B17" s="7" t="s">
        <v>29</v>
      </c>
      <c r="C17" s="7" t="s">
        <v>13</v>
      </c>
      <c r="D17" s="27" t="s">
        <v>385</v>
      </c>
      <c r="E17" s="7" t="s">
        <v>15</v>
      </c>
      <c r="F17" s="7" t="s">
        <v>19</v>
      </c>
      <c r="G17" s="7" t="s">
        <v>16</v>
      </c>
      <c r="H17" s="25">
        <v>50</v>
      </c>
      <c r="I17" s="7" t="s">
        <v>24</v>
      </c>
      <c r="J17" s="26">
        <f t="shared" si="1"/>
        <v>486.00375939849624</v>
      </c>
      <c r="K17" s="10">
        <f>H5*J17</f>
        <v>486.00375939849624</v>
      </c>
      <c r="L17" s="11">
        <f t="shared" si="0"/>
        <v>136.08105263157896</v>
      </c>
      <c r="M17" s="6">
        <v>2.7216210526315794</v>
      </c>
      <c r="N17" s="48">
        <f t="shared" si="2"/>
        <v>498.00375939849624</v>
      </c>
      <c r="O17" s="48">
        <f t="shared" si="3"/>
        <v>498.00375939849624</v>
      </c>
    </row>
    <row r="18" spans="1:15" x14ac:dyDescent="0.25">
      <c r="A18" s="7" t="s">
        <v>430</v>
      </c>
      <c r="B18" s="7" t="s">
        <v>29</v>
      </c>
      <c r="C18" s="7" t="s">
        <v>13</v>
      </c>
      <c r="D18" s="27" t="s">
        <v>385</v>
      </c>
      <c r="E18" s="7" t="s">
        <v>15</v>
      </c>
      <c r="F18" s="7" t="s">
        <v>19</v>
      </c>
      <c r="G18" s="7" t="s">
        <v>16</v>
      </c>
      <c r="H18" s="25">
        <v>50</v>
      </c>
      <c r="I18" s="7" t="s">
        <v>390</v>
      </c>
      <c r="J18" s="26">
        <f t="shared" si="1"/>
        <v>618.74999999999989</v>
      </c>
      <c r="K18" s="10">
        <f>H5*J18</f>
        <v>618.74999999999989</v>
      </c>
      <c r="L18" s="11">
        <f t="shared" si="0"/>
        <v>173.25</v>
      </c>
      <c r="M18" s="6">
        <f>2.722+0.743</f>
        <v>3.4649999999999999</v>
      </c>
      <c r="N18" s="48">
        <f t="shared" si="2"/>
        <v>630.74999999999989</v>
      </c>
      <c r="O18" s="48">
        <f t="shared" si="3"/>
        <v>630.74999999999989</v>
      </c>
    </row>
    <row r="19" spans="1:15" x14ac:dyDescent="0.25">
      <c r="A19" s="7" t="s">
        <v>280</v>
      </c>
      <c r="B19" s="7" t="s">
        <v>29</v>
      </c>
      <c r="C19" s="7" t="s">
        <v>13</v>
      </c>
      <c r="D19" s="27" t="s">
        <v>155</v>
      </c>
      <c r="E19" s="7" t="s">
        <v>15</v>
      </c>
      <c r="F19" s="7" t="s">
        <v>14</v>
      </c>
      <c r="G19" s="7" t="s">
        <v>16</v>
      </c>
      <c r="H19" s="25">
        <v>50</v>
      </c>
      <c r="I19" s="7" t="s">
        <v>24</v>
      </c>
      <c r="J19" s="26">
        <f t="shared" si="1"/>
        <v>441.59774436090214</v>
      </c>
      <c r="K19" s="10">
        <f>H5*J19</f>
        <v>441.59774436090214</v>
      </c>
      <c r="L19" s="11">
        <f t="shared" si="0"/>
        <v>123.64736842105262</v>
      </c>
      <c r="M19" s="6">
        <v>2.4729473684210523</v>
      </c>
      <c r="N19" s="48">
        <f t="shared" si="2"/>
        <v>453.59774436090214</v>
      </c>
      <c r="O19" s="48">
        <f t="shared" si="3"/>
        <v>453.59774436090214</v>
      </c>
    </row>
    <row r="20" spans="1:15" x14ac:dyDescent="0.25">
      <c r="A20" s="7" t="s">
        <v>431</v>
      </c>
      <c r="B20" s="7" t="s">
        <v>29</v>
      </c>
      <c r="C20" s="7" t="s">
        <v>13</v>
      </c>
      <c r="D20" s="27" t="s">
        <v>155</v>
      </c>
      <c r="E20" s="7" t="s">
        <v>15</v>
      </c>
      <c r="F20" s="7" t="s">
        <v>14</v>
      </c>
      <c r="G20" s="7" t="s">
        <v>16</v>
      </c>
      <c r="H20" s="25">
        <v>50</v>
      </c>
      <c r="I20" s="7" t="s">
        <v>390</v>
      </c>
      <c r="J20" s="26">
        <f t="shared" si="1"/>
        <v>574.28571428571422</v>
      </c>
      <c r="K20" s="10">
        <f>H5*J20</f>
        <v>574.28571428571422</v>
      </c>
      <c r="L20" s="11">
        <f t="shared" si="0"/>
        <v>160.79999999999998</v>
      </c>
      <c r="M20" s="6">
        <f>2.473+0.743</f>
        <v>3.2159999999999997</v>
      </c>
      <c r="N20" s="48">
        <f t="shared" si="2"/>
        <v>586.28571428571422</v>
      </c>
      <c r="O20" s="48">
        <f t="shared" si="3"/>
        <v>586.28571428571422</v>
      </c>
    </row>
    <row r="21" spans="1:15" x14ac:dyDescent="0.25">
      <c r="A21" s="7" t="s">
        <v>281</v>
      </c>
      <c r="B21" s="7" t="s">
        <v>29</v>
      </c>
      <c r="C21" s="7" t="s">
        <v>13</v>
      </c>
      <c r="D21" s="27" t="s">
        <v>160</v>
      </c>
      <c r="E21" s="7" t="s">
        <v>15</v>
      </c>
      <c r="F21" s="7" t="s">
        <v>16</v>
      </c>
      <c r="G21" s="7" t="s">
        <v>16</v>
      </c>
      <c r="H21" s="25">
        <v>50</v>
      </c>
      <c r="I21" s="7" t="s">
        <v>24</v>
      </c>
      <c r="J21" s="26">
        <f t="shared" si="1"/>
        <v>386.35056390977445</v>
      </c>
      <c r="K21" s="10">
        <f>H5*J21</f>
        <v>386.35056390977445</v>
      </c>
      <c r="L21" s="11">
        <f t="shared" si="0"/>
        <v>108.17815789473686</v>
      </c>
      <c r="M21" s="6">
        <v>2.1635631578947372</v>
      </c>
      <c r="N21" s="48">
        <f t="shared" si="2"/>
        <v>398.35056390977445</v>
      </c>
      <c r="O21" s="48">
        <f t="shared" si="3"/>
        <v>398.35056390977445</v>
      </c>
    </row>
    <row r="22" spans="1:15" x14ac:dyDescent="0.25">
      <c r="A22" s="7" t="s">
        <v>432</v>
      </c>
      <c r="B22" s="7" t="s">
        <v>29</v>
      </c>
      <c r="C22" s="7" t="s">
        <v>13</v>
      </c>
      <c r="D22" s="27" t="s">
        <v>160</v>
      </c>
      <c r="E22" s="7" t="s">
        <v>15</v>
      </c>
      <c r="F22" s="7" t="s">
        <v>16</v>
      </c>
      <c r="G22" s="7" t="s">
        <v>16</v>
      </c>
      <c r="H22" s="25">
        <v>50</v>
      </c>
      <c r="I22" s="7" t="s">
        <v>390</v>
      </c>
      <c r="J22" s="26">
        <f t="shared" si="1"/>
        <v>519.10714285714278</v>
      </c>
      <c r="K22" s="10">
        <f>H5*J22</f>
        <v>519.10714285714278</v>
      </c>
      <c r="L22" s="11">
        <f t="shared" si="0"/>
        <v>145.35</v>
      </c>
      <c r="M22" s="6">
        <f>2.164+0.743</f>
        <v>2.907</v>
      </c>
      <c r="N22" s="48">
        <f t="shared" si="2"/>
        <v>531.10714285714278</v>
      </c>
      <c r="O22" s="48">
        <f t="shared" si="3"/>
        <v>531.10714285714278</v>
      </c>
    </row>
    <row r="23" spans="1:15" x14ac:dyDescent="0.25">
      <c r="A23" s="7" t="s">
        <v>282</v>
      </c>
      <c r="B23" s="7" t="s">
        <v>29</v>
      </c>
      <c r="C23" s="7" t="s">
        <v>13</v>
      </c>
      <c r="D23" s="27" t="s">
        <v>161</v>
      </c>
      <c r="E23" s="7" t="s">
        <v>16</v>
      </c>
      <c r="F23" s="7" t="s">
        <v>14</v>
      </c>
      <c r="G23" s="7" t="s">
        <v>16</v>
      </c>
      <c r="H23" s="25">
        <v>50</v>
      </c>
      <c r="I23" s="7" t="s">
        <v>24</v>
      </c>
      <c r="J23" s="26">
        <f t="shared" si="1"/>
        <v>483.16447368421046</v>
      </c>
      <c r="K23" s="10">
        <f>H5*J23</f>
        <v>483.16447368421046</v>
      </c>
      <c r="L23" s="11">
        <f t="shared" si="0"/>
        <v>135.28605263157894</v>
      </c>
      <c r="M23" s="6">
        <v>2.7057210526315787</v>
      </c>
      <c r="N23" s="48">
        <f t="shared" si="2"/>
        <v>495.16447368421046</v>
      </c>
      <c r="O23" s="48">
        <f t="shared" si="3"/>
        <v>495.16447368421046</v>
      </c>
    </row>
    <row r="24" spans="1:15" x14ac:dyDescent="0.25">
      <c r="A24" s="7" t="s">
        <v>428</v>
      </c>
      <c r="B24" s="7" t="s">
        <v>29</v>
      </c>
      <c r="C24" s="7" t="s">
        <v>13</v>
      </c>
      <c r="D24" s="27" t="s">
        <v>161</v>
      </c>
      <c r="E24" s="7" t="s">
        <v>16</v>
      </c>
      <c r="F24" s="7" t="s">
        <v>14</v>
      </c>
      <c r="G24" s="7" t="s">
        <v>16</v>
      </c>
      <c r="H24" s="25">
        <v>50</v>
      </c>
      <c r="I24" s="7" t="s">
        <v>390</v>
      </c>
      <c r="J24" s="26">
        <f t="shared" si="1"/>
        <v>615.892857142857</v>
      </c>
      <c r="K24" s="10">
        <f>H5*J24</f>
        <v>615.892857142857</v>
      </c>
      <c r="L24" s="11">
        <f t="shared" si="0"/>
        <v>172.45</v>
      </c>
      <c r="M24" s="6">
        <f>2.706+0.743</f>
        <v>3.4489999999999998</v>
      </c>
      <c r="N24" s="48">
        <f t="shared" si="2"/>
        <v>627.892857142857</v>
      </c>
      <c r="O24" s="48">
        <f t="shared" si="3"/>
        <v>627.892857142857</v>
      </c>
    </row>
    <row r="25" spans="1:15" x14ac:dyDescent="0.25">
      <c r="A25" s="7" t="s">
        <v>283</v>
      </c>
      <c r="B25" s="7" t="s">
        <v>29</v>
      </c>
      <c r="C25" s="7" t="s">
        <v>13</v>
      </c>
      <c r="D25" s="27" t="s">
        <v>163</v>
      </c>
      <c r="E25" s="7" t="s">
        <v>16</v>
      </c>
      <c r="F25" s="7" t="s">
        <v>19</v>
      </c>
      <c r="G25" s="7" t="s">
        <v>16</v>
      </c>
      <c r="H25" s="25">
        <v>50</v>
      </c>
      <c r="I25" s="7" t="s">
        <v>24</v>
      </c>
      <c r="J25" s="26">
        <f t="shared" si="1"/>
        <v>527.57048872180451</v>
      </c>
      <c r="K25" s="10">
        <f>H5*J25</f>
        <v>527.57048872180451</v>
      </c>
      <c r="L25" s="11">
        <f t="shared" si="0"/>
        <v>147.71973684210528</v>
      </c>
      <c r="M25" s="6">
        <v>2.9543947368421057</v>
      </c>
      <c r="N25" s="48">
        <f t="shared" si="2"/>
        <v>539.57048872180451</v>
      </c>
      <c r="O25" s="48">
        <f t="shared" si="3"/>
        <v>539.57048872180451</v>
      </c>
    </row>
    <row r="26" spans="1:15" x14ac:dyDescent="0.25">
      <c r="A26" s="7" t="s">
        <v>429</v>
      </c>
      <c r="B26" s="7" t="s">
        <v>29</v>
      </c>
      <c r="C26" s="7" t="s">
        <v>13</v>
      </c>
      <c r="D26" s="27" t="s">
        <v>163</v>
      </c>
      <c r="E26" s="7" t="s">
        <v>16</v>
      </c>
      <c r="F26" s="7" t="s">
        <v>19</v>
      </c>
      <c r="G26" s="7" t="s">
        <v>16</v>
      </c>
      <c r="H26" s="25">
        <v>50</v>
      </c>
      <c r="I26" s="7" t="s">
        <v>390</v>
      </c>
      <c r="J26" s="26">
        <f t="shared" si="1"/>
        <v>660.17857142857133</v>
      </c>
      <c r="K26" s="10">
        <f>H5*J26</f>
        <v>660.17857142857133</v>
      </c>
      <c r="L26" s="11">
        <f t="shared" si="0"/>
        <v>184.85</v>
      </c>
      <c r="M26" s="6">
        <f>2.954+0.743</f>
        <v>3.6970000000000001</v>
      </c>
      <c r="N26" s="48">
        <f t="shared" si="2"/>
        <v>672.17857142857133</v>
      </c>
      <c r="O26" s="48">
        <f t="shared" si="3"/>
        <v>672.17857142857133</v>
      </c>
    </row>
    <row r="27" spans="1:15" x14ac:dyDescent="0.25">
      <c r="A27" s="7" t="s">
        <v>284</v>
      </c>
      <c r="B27" s="7" t="s">
        <v>29</v>
      </c>
      <c r="C27" s="7" t="s">
        <v>13</v>
      </c>
      <c r="D27" s="27" t="s">
        <v>164</v>
      </c>
      <c r="E27" s="7" t="s">
        <v>31</v>
      </c>
      <c r="F27" s="7" t="s">
        <v>15</v>
      </c>
      <c r="G27" s="7" t="s">
        <v>19</v>
      </c>
      <c r="H27" s="25">
        <v>50</v>
      </c>
      <c r="I27" s="7" t="s">
        <v>24</v>
      </c>
      <c r="J27" s="26">
        <f t="shared" si="1"/>
        <v>334.77819548872174</v>
      </c>
      <c r="K27" s="10">
        <f>H5*J27</f>
        <v>334.77819548872174</v>
      </c>
      <c r="L27" s="11">
        <f t="shared" si="0"/>
        <v>93.737894736842094</v>
      </c>
      <c r="M27" s="6">
        <v>1.874757894736842</v>
      </c>
      <c r="N27" s="48">
        <f t="shared" si="2"/>
        <v>346.77819548872174</v>
      </c>
      <c r="O27" s="48">
        <f t="shared" si="3"/>
        <v>346.77819548872174</v>
      </c>
    </row>
    <row r="28" spans="1:15" x14ac:dyDescent="0.25">
      <c r="A28" s="7" t="s">
        <v>434</v>
      </c>
      <c r="B28" s="7" t="s">
        <v>29</v>
      </c>
      <c r="C28" s="7" t="s">
        <v>13</v>
      </c>
      <c r="D28" s="27" t="s">
        <v>164</v>
      </c>
      <c r="E28" s="7" t="s">
        <v>31</v>
      </c>
      <c r="F28" s="7" t="s">
        <v>15</v>
      </c>
      <c r="G28" s="7" t="s">
        <v>19</v>
      </c>
      <c r="H28" s="25">
        <v>50</v>
      </c>
      <c r="I28" s="7" t="s">
        <v>390</v>
      </c>
      <c r="J28" s="26">
        <f t="shared" si="1"/>
        <v>467.5</v>
      </c>
      <c r="K28" s="10">
        <f>H5*J28</f>
        <v>467.5</v>
      </c>
      <c r="L28" s="11">
        <f t="shared" si="0"/>
        <v>130.9</v>
      </c>
      <c r="M28" s="6">
        <f>1.875+0.743</f>
        <v>2.6179999999999999</v>
      </c>
      <c r="N28" s="48">
        <f t="shared" si="2"/>
        <v>479.5</v>
      </c>
      <c r="O28" s="48">
        <f t="shared" si="3"/>
        <v>479.5</v>
      </c>
    </row>
    <row r="29" spans="1:15" x14ac:dyDescent="0.25">
      <c r="A29" s="7" t="s">
        <v>285</v>
      </c>
      <c r="B29" s="7" t="s">
        <v>29</v>
      </c>
      <c r="C29" s="7" t="s">
        <v>13</v>
      </c>
      <c r="D29" s="27" t="s">
        <v>162</v>
      </c>
      <c r="E29" s="7" t="s">
        <v>31</v>
      </c>
      <c r="F29" s="7" t="s">
        <v>16</v>
      </c>
      <c r="G29" s="7" t="s">
        <v>19</v>
      </c>
      <c r="H29" s="25">
        <v>50</v>
      </c>
      <c r="I29" s="7" t="s">
        <v>24</v>
      </c>
      <c r="J29" s="26">
        <f t="shared" si="1"/>
        <v>375.78101503759399</v>
      </c>
      <c r="K29" s="10">
        <f>H5*J29</f>
        <v>375.78101503759399</v>
      </c>
      <c r="L29" s="11">
        <f t="shared" si="0"/>
        <v>105.21868421052632</v>
      </c>
      <c r="M29" s="6">
        <v>2.1043736842105263</v>
      </c>
      <c r="N29" s="48">
        <f t="shared" si="2"/>
        <v>387.78101503759399</v>
      </c>
      <c r="O29" s="48">
        <f t="shared" si="3"/>
        <v>387.78101503759399</v>
      </c>
    </row>
    <row r="30" spans="1:15" x14ac:dyDescent="0.25">
      <c r="A30" s="7" t="s">
        <v>435</v>
      </c>
      <c r="B30" s="7" t="s">
        <v>29</v>
      </c>
      <c r="C30" s="7" t="s">
        <v>13</v>
      </c>
      <c r="D30" s="27" t="s">
        <v>162</v>
      </c>
      <c r="E30" s="7" t="s">
        <v>31</v>
      </c>
      <c r="F30" s="7" t="s">
        <v>16</v>
      </c>
      <c r="G30" s="7" t="s">
        <v>19</v>
      </c>
      <c r="H30" s="25">
        <v>50</v>
      </c>
      <c r="I30" s="7" t="s">
        <v>390</v>
      </c>
      <c r="J30" s="26">
        <f t="shared" si="1"/>
        <v>508.39285714285705</v>
      </c>
      <c r="K30" s="10">
        <f>H5*J30</f>
        <v>508.39285714285705</v>
      </c>
      <c r="L30" s="11">
        <f t="shared" si="0"/>
        <v>142.35</v>
      </c>
      <c r="M30" s="6">
        <f>2.104+0.743</f>
        <v>2.847</v>
      </c>
      <c r="N30" s="48">
        <f t="shared" si="2"/>
        <v>520.39285714285711</v>
      </c>
      <c r="O30" s="48">
        <f t="shared" si="3"/>
        <v>520.39285714285711</v>
      </c>
    </row>
    <row r="31" spans="1:15" x14ac:dyDescent="0.25">
      <c r="A31" s="7" t="s">
        <v>286</v>
      </c>
      <c r="B31" s="7" t="s">
        <v>29</v>
      </c>
      <c r="C31" s="7" t="s">
        <v>13</v>
      </c>
      <c r="D31" s="27" t="s">
        <v>165</v>
      </c>
      <c r="E31" s="7" t="s">
        <v>31</v>
      </c>
      <c r="F31" s="7" t="s">
        <v>14</v>
      </c>
      <c r="G31" s="7" t="s">
        <v>19</v>
      </c>
      <c r="H31" s="25">
        <v>50</v>
      </c>
      <c r="I31" s="7" t="s">
        <v>24</v>
      </c>
      <c r="J31" s="26">
        <f t="shared" si="1"/>
        <v>434.59962406015035</v>
      </c>
      <c r="K31" s="10">
        <f>H5*J31</f>
        <v>434.59962406015035</v>
      </c>
      <c r="L31" s="11">
        <f t="shared" si="0"/>
        <v>121.68789473684211</v>
      </c>
      <c r="M31" s="6">
        <v>2.4337578947368423</v>
      </c>
      <c r="N31" s="48">
        <f t="shared" si="2"/>
        <v>446.59962406015035</v>
      </c>
      <c r="O31" s="48">
        <f t="shared" si="3"/>
        <v>446.59962406015035</v>
      </c>
    </row>
    <row r="32" spans="1:15" x14ac:dyDescent="0.25">
      <c r="A32" s="7" t="s">
        <v>436</v>
      </c>
      <c r="B32" s="7" t="s">
        <v>29</v>
      </c>
      <c r="C32" s="7" t="s">
        <v>13</v>
      </c>
      <c r="D32" s="27" t="s">
        <v>165</v>
      </c>
      <c r="E32" s="7" t="s">
        <v>31</v>
      </c>
      <c r="F32" s="7" t="s">
        <v>14</v>
      </c>
      <c r="G32" s="7" t="s">
        <v>19</v>
      </c>
      <c r="H32" s="25">
        <v>50</v>
      </c>
      <c r="I32" s="7" t="s">
        <v>390</v>
      </c>
      <c r="J32" s="26">
        <f t="shared" si="1"/>
        <v>567.32142857142844</v>
      </c>
      <c r="K32" s="10">
        <f>H5*J32</f>
        <v>567.32142857142844</v>
      </c>
      <c r="L32" s="11">
        <f t="shared" si="0"/>
        <v>158.85</v>
      </c>
      <c r="M32" s="6">
        <f>2.434+0.743</f>
        <v>3.177</v>
      </c>
      <c r="N32" s="48">
        <f t="shared" si="2"/>
        <v>579.32142857142844</v>
      </c>
      <c r="O32" s="48">
        <f t="shared" si="3"/>
        <v>579.32142857142844</v>
      </c>
    </row>
    <row r="33" spans="1:15" x14ac:dyDescent="0.25">
      <c r="A33" s="7" t="s">
        <v>287</v>
      </c>
      <c r="B33" s="7" t="s">
        <v>29</v>
      </c>
      <c r="C33" s="7" t="s">
        <v>13</v>
      </c>
      <c r="D33" s="27" t="s">
        <v>166</v>
      </c>
      <c r="E33" s="7" t="s">
        <v>15</v>
      </c>
      <c r="F33" s="7" t="s">
        <v>14</v>
      </c>
      <c r="G33" s="7" t="s">
        <v>19</v>
      </c>
      <c r="H33" s="25">
        <v>50</v>
      </c>
      <c r="I33" s="7" t="s">
        <v>24</v>
      </c>
      <c r="J33" s="26">
        <f t="shared" si="1"/>
        <v>478.81578947368416</v>
      </c>
      <c r="K33" s="10">
        <f>H5*J33</f>
        <v>478.81578947368416</v>
      </c>
      <c r="L33" s="11">
        <f t="shared" si="0"/>
        <v>134.06842105263158</v>
      </c>
      <c r="M33" s="6">
        <v>2.6813684210526314</v>
      </c>
      <c r="N33" s="48">
        <f t="shared" si="2"/>
        <v>490.81578947368416</v>
      </c>
      <c r="O33" s="48">
        <f t="shared" si="3"/>
        <v>490.81578947368416</v>
      </c>
    </row>
    <row r="34" spans="1:15" x14ac:dyDescent="0.25">
      <c r="A34" s="7" t="s">
        <v>437</v>
      </c>
      <c r="B34" s="7" t="s">
        <v>29</v>
      </c>
      <c r="C34" s="7" t="s">
        <v>13</v>
      </c>
      <c r="D34" s="27" t="s">
        <v>166</v>
      </c>
      <c r="E34" s="7" t="s">
        <v>15</v>
      </c>
      <c r="F34" s="7" t="s">
        <v>14</v>
      </c>
      <c r="G34" s="7" t="s">
        <v>19</v>
      </c>
      <c r="H34" s="25">
        <v>50</v>
      </c>
      <c r="I34" s="7" t="s">
        <v>390</v>
      </c>
      <c r="J34" s="26">
        <f t="shared" si="1"/>
        <v>611.42857142857133</v>
      </c>
      <c r="K34" s="10">
        <f>H5*J34</f>
        <v>611.42857142857133</v>
      </c>
      <c r="L34" s="11">
        <f t="shared" si="0"/>
        <v>171.2</v>
      </c>
      <c r="M34" s="6">
        <f>2.681+0.743</f>
        <v>3.4239999999999999</v>
      </c>
      <c r="N34" s="48">
        <f t="shared" si="2"/>
        <v>623.42857142857133</v>
      </c>
      <c r="O34" s="48">
        <f t="shared" si="3"/>
        <v>623.42857142857133</v>
      </c>
    </row>
    <row r="35" spans="1:15" x14ac:dyDescent="0.25">
      <c r="A35" s="7" t="s">
        <v>288</v>
      </c>
      <c r="B35" s="7" t="s">
        <v>29</v>
      </c>
      <c r="C35" s="7" t="s">
        <v>13</v>
      </c>
      <c r="D35" s="27" t="s">
        <v>167</v>
      </c>
      <c r="E35" s="7" t="s">
        <v>23</v>
      </c>
      <c r="F35" s="7" t="s">
        <v>16</v>
      </c>
      <c r="G35" s="7" t="s">
        <v>19</v>
      </c>
      <c r="H35" s="25">
        <v>50</v>
      </c>
      <c r="I35" s="7" t="s">
        <v>24</v>
      </c>
      <c r="J35" s="26">
        <f t="shared" si="1"/>
        <v>421.12499999999994</v>
      </c>
      <c r="K35" s="10">
        <f>H5*J35</f>
        <v>421.12499999999994</v>
      </c>
      <c r="L35" s="11">
        <f t="shared" si="0"/>
        <v>117.91499999999999</v>
      </c>
      <c r="M35" s="6">
        <v>2.3582999999999998</v>
      </c>
      <c r="N35" s="48">
        <f t="shared" si="2"/>
        <v>433.12499999999994</v>
      </c>
      <c r="O35" s="48">
        <f t="shared" si="3"/>
        <v>433.12499999999994</v>
      </c>
    </row>
    <row r="36" spans="1:15" x14ac:dyDescent="0.25">
      <c r="A36" s="7" t="s">
        <v>438</v>
      </c>
      <c r="B36" s="7" t="s">
        <v>29</v>
      </c>
      <c r="C36" s="7" t="s">
        <v>13</v>
      </c>
      <c r="D36" s="27" t="s">
        <v>167</v>
      </c>
      <c r="E36" s="7" t="s">
        <v>23</v>
      </c>
      <c r="F36" s="7" t="s">
        <v>16</v>
      </c>
      <c r="G36" s="7" t="s">
        <v>19</v>
      </c>
      <c r="H36" s="25">
        <v>50</v>
      </c>
      <c r="I36" s="7" t="s">
        <v>390</v>
      </c>
      <c r="J36" s="26">
        <f t="shared" si="1"/>
        <v>553.75</v>
      </c>
      <c r="K36" s="10">
        <f>H5*J36</f>
        <v>553.75</v>
      </c>
      <c r="L36" s="11">
        <f t="shared" si="0"/>
        <v>155.05000000000001</v>
      </c>
      <c r="M36" s="6">
        <f>2.358+0.743</f>
        <v>3.101</v>
      </c>
      <c r="N36" s="48">
        <f t="shared" si="2"/>
        <v>565.75</v>
      </c>
      <c r="O36" s="48">
        <f t="shared" si="3"/>
        <v>565.75</v>
      </c>
    </row>
    <row r="37" spans="1:15" x14ac:dyDescent="0.25">
      <c r="A37" s="7" t="s">
        <v>289</v>
      </c>
      <c r="B37" s="7" t="s">
        <v>29</v>
      </c>
      <c r="C37" s="7" t="s">
        <v>13</v>
      </c>
      <c r="D37" s="27" t="s">
        <v>168</v>
      </c>
      <c r="E37" s="7" t="s">
        <v>16</v>
      </c>
      <c r="F37" s="7" t="s">
        <v>14</v>
      </c>
      <c r="G37" s="7" t="s">
        <v>19</v>
      </c>
      <c r="H37" s="25">
        <v>50</v>
      </c>
      <c r="I37" s="7" t="s">
        <v>24</v>
      </c>
      <c r="J37" s="26">
        <f t="shared" si="1"/>
        <v>519.8186090225563</v>
      </c>
      <c r="K37" s="10">
        <f>H5*J37</f>
        <v>519.8186090225563</v>
      </c>
      <c r="L37" s="11">
        <f t="shared" si="0"/>
        <v>145.54921052631579</v>
      </c>
      <c r="M37" s="6">
        <v>2.910984210526316</v>
      </c>
      <c r="N37" s="48">
        <f t="shared" si="2"/>
        <v>531.8186090225563</v>
      </c>
      <c r="O37" s="48">
        <f t="shared" si="3"/>
        <v>531.8186090225563</v>
      </c>
    </row>
    <row r="38" spans="1:15" x14ac:dyDescent="0.25">
      <c r="A38" s="7" t="s">
        <v>439</v>
      </c>
      <c r="B38" s="7" t="s">
        <v>29</v>
      </c>
      <c r="C38" s="7" t="s">
        <v>13</v>
      </c>
      <c r="D38" s="27" t="s">
        <v>168</v>
      </c>
      <c r="E38" s="7" t="s">
        <v>16</v>
      </c>
      <c r="F38" s="7" t="s">
        <v>14</v>
      </c>
      <c r="G38" s="7" t="s">
        <v>19</v>
      </c>
      <c r="H38" s="25">
        <v>50</v>
      </c>
      <c r="I38" s="7" t="s">
        <v>390</v>
      </c>
      <c r="J38" s="26">
        <f t="shared" si="1"/>
        <v>652.49999999999989</v>
      </c>
      <c r="K38" s="10">
        <f>H5*J38</f>
        <v>652.49999999999989</v>
      </c>
      <c r="L38" s="11">
        <f t="shared" si="0"/>
        <v>182.7</v>
      </c>
      <c r="M38" s="6">
        <f>2.911+0.743</f>
        <v>3.6539999999999999</v>
      </c>
      <c r="N38" s="48">
        <f t="shared" si="2"/>
        <v>664.49999999999989</v>
      </c>
      <c r="O38" s="48">
        <f t="shared" si="3"/>
        <v>664.49999999999989</v>
      </c>
    </row>
    <row r="39" spans="1:15" x14ac:dyDescent="0.25">
      <c r="A39" s="7" t="s">
        <v>290</v>
      </c>
      <c r="B39" s="7" t="s">
        <v>29</v>
      </c>
      <c r="C39" s="7" t="s">
        <v>13</v>
      </c>
      <c r="D39" s="27" t="s">
        <v>170</v>
      </c>
      <c r="E39" s="7" t="s">
        <v>16</v>
      </c>
      <c r="F39" s="7" t="s">
        <v>19</v>
      </c>
      <c r="G39" s="7" t="s">
        <v>19</v>
      </c>
      <c r="H39" s="25">
        <v>50</v>
      </c>
      <c r="I39" s="7" t="s">
        <v>24</v>
      </c>
      <c r="J39" s="26">
        <f t="shared" si="1"/>
        <v>569.11184210526312</v>
      </c>
      <c r="K39" s="10">
        <f>H5*J39</f>
        <v>569.11184210526312</v>
      </c>
      <c r="L39" s="11">
        <f t="shared" si="0"/>
        <v>159.35131578947369</v>
      </c>
      <c r="M39" s="6">
        <v>3.187026315789474</v>
      </c>
      <c r="N39" s="48">
        <f t="shared" si="2"/>
        <v>581.11184210526312</v>
      </c>
      <c r="O39" s="48">
        <f t="shared" si="3"/>
        <v>581.11184210526312</v>
      </c>
    </row>
    <row r="40" spans="1:15" x14ac:dyDescent="0.25">
      <c r="A40" s="7" t="s">
        <v>433</v>
      </c>
      <c r="B40" s="7" t="s">
        <v>29</v>
      </c>
      <c r="C40" s="7" t="s">
        <v>13</v>
      </c>
      <c r="D40" s="27" t="s">
        <v>170</v>
      </c>
      <c r="E40" s="7" t="s">
        <v>16</v>
      </c>
      <c r="F40" s="7" t="s">
        <v>19</v>
      </c>
      <c r="G40" s="7" t="s">
        <v>19</v>
      </c>
      <c r="H40" s="25">
        <v>50</v>
      </c>
      <c r="I40" s="7" t="s">
        <v>390</v>
      </c>
      <c r="J40" s="26">
        <f t="shared" si="1"/>
        <v>701.78571428571422</v>
      </c>
      <c r="K40" s="10">
        <f>H5*J40</f>
        <v>701.78571428571422</v>
      </c>
      <c r="L40" s="11">
        <f t="shared" si="0"/>
        <v>196.5</v>
      </c>
      <c r="M40" s="6">
        <f>3.187+0.743</f>
        <v>3.9299999999999997</v>
      </c>
      <c r="N40" s="48">
        <f t="shared" si="2"/>
        <v>713.78571428571422</v>
      </c>
      <c r="O40" s="48">
        <f t="shared" si="3"/>
        <v>713.78571428571422</v>
      </c>
    </row>
    <row r="41" spans="1:15" x14ac:dyDescent="0.25">
      <c r="A41" s="7" t="s">
        <v>291</v>
      </c>
      <c r="B41" s="7" t="s">
        <v>29</v>
      </c>
      <c r="C41" s="7" t="s">
        <v>13</v>
      </c>
      <c r="D41" s="27" t="s">
        <v>169</v>
      </c>
      <c r="E41" s="7" t="s">
        <v>31</v>
      </c>
      <c r="F41" s="7" t="s">
        <v>15</v>
      </c>
      <c r="G41" s="7" t="s">
        <v>26</v>
      </c>
      <c r="H41" s="25">
        <v>50</v>
      </c>
      <c r="I41" s="7" t="s">
        <v>24</v>
      </c>
      <c r="J41" s="26">
        <f t="shared" si="1"/>
        <v>390.04135338345867</v>
      </c>
      <c r="K41" s="10">
        <f>H5*J41</f>
        <v>390.04135338345867</v>
      </c>
      <c r="L41" s="11">
        <f t="shared" si="0"/>
        <v>109.21157894736844</v>
      </c>
      <c r="M41" s="6">
        <v>2.1842315789473687</v>
      </c>
      <c r="N41" s="48">
        <f t="shared" si="2"/>
        <v>402.04135338345867</v>
      </c>
      <c r="O41" s="48">
        <f t="shared" si="3"/>
        <v>402.04135338345867</v>
      </c>
    </row>
    <row r="42" spans="1:15" x14ac:dyDescent="0.25">
      <c r="A42" s="7" t="s">
        <v>440</v>
      </c>
      <c r="B42" s="7" t="s">
        <v>29</v>
      </c>
      <c r="C42" s="7" t="s">
        <v>13</v>
      </c>
      <c r="D42" s="27" t="s">
        <v>169</v>
      </c>
      <c r="E42" s="7" t="s">
        <v>31</v>
      </c>
      <c r="F42" s="7" t="s">
        <v>15</v>
      </c>
      <c r="G42" s="7" t="s">
        <v>26</v>
      </c>
      <c r="H42" s="25">
        <v>50</v>
      </c>
      <c r="I42" s="7" t="s">
        <v>390</v>
      </c>
      <c r="J42" s="26">
        <f t="shared" si="1"/>
        <v>522.67857142857133</v>
      </c>
      <c r="K42" s="10">
        <f>H5*J42</f>
        <v>522.67857142857133</v>
      </c>
      <c r="L42" s="11">
        <f t="shared" si="0"/>
        <v>146.35</v>
      </c>
      <c r="M42" s="6">
        <f>2.184+0.743</f>
        <v>2.927</v>
      </c>
      <c r="N42" s="48">
        <f t="shared" si="2"/>
        <v>534.67857142857133</v>
      </c>
      <c r="O42" s="48">
        <f t="shared" si="3"/>
        <v>534.67857142857133</v>
      </c>
    </row>
    <row r="43" spans="1:15" x14ac:dyDescent="0.25">
      <c r="A43" s="7" t="s">
        <v>292</v>
      </c>
      <c r="B43" s="7" t="s">
        <v>29</v>
      </c>
      <c r="C43" s="7" t="s">
        <v>13</v>
      </c>
      <c r="D43" s="27" t="s">
        <v>171</v>
      </c>
      <c r="E43" s="7" t="s">
        <v>31</v>
      </c>
      <c r="F43" s="7" t="s">
        <v>16</v>
      </c>
      <c r="G43" s="7" t="s">
        <v>26</v>
      </c>
      <c r="H43" s="25">
        <v>50</v>
      </c>
      <c r="I43" s="7" t="s">
        <v>24</v>
      </c>
      <c r="J43" s="26">
        <f t="shared" si="1"/>
        <v>436.30733082706769</v>
      </c>
      <c r="K43" s="10">
        <f>+H5*J43</f>
        <v>436.30733082706769</v>
      </c>
      <c r="L43" s="11">
        <f t="shared" si="0"/>
        <v>122.16605263157896</v>
      </c>
      <c r="M43" s="6">
        <v>2.4433210526315792</v>
      </c>
      <c r="N43" s="48">
        <f t="shared" si="2"/>
        <v>448.30733082706769</v>
      </c>
      <c r="O43" s="48">
        <f t="shared" si="3"/>
        <v>448.30733082706769</v>
      </c>
    </row>
    <row r="44" spans="1:15" x14ac:dyDescent="0.25">
      <c r="A44" s="7" t="s">
        <v>441</v>
      </c>
      <c r="B44" s="7" t="s">
        <v>29</v>
      </c>
      <c r="C44" s="7" t="s">
        <v>13</v>
      </c>
      <c r="D44" s="27" t="s">
        <v>171</v>
      </c>
      <c r="E44" s="7" t="s">
        <v>31</v>
      </c>
      <c r="F44" s="7" t="s">
        <v>16</v>
      </c>
      <c r="G44" s="7" t="s">
        <v>26</v>
      </c>
      <c r="H44" s="25">
        <v>50</v>
      </c>
      <c r="I44" s="7" t="s">
        <v>390</v>
      </c>
      <c r="J44" s="26">
        <f t="shared" si="1"/>
        <v>568.92857142857144</v>
      </c>
      <c r="K44" s="10">
        <f>H5*J44</f>
        <v>568.92857142857144</v>
      </c>
      <c r="L44" s="11">
        <f t="shared" si="0"/>
        <v>159.30000000000001</v>
      </c>
      <c r="M44" s="6">
        <f>2.443+0.743</f>
        <v>3.1859999999999999</v>
      </c>
      <c r="N44" s="48">
        <f t="shared" si="2"/>
        <v>580.92857142857144</v>
      </c>
      <c r="O44" s="48">
        <f t="shared" si="3"/>
        <v>580.92857142857144</v>
      </c>
    </row>
    <row r="45" spans="1:15" x14ac:dyDescent="0.25">
      <c r="A45" s="7" t="s">
        <v>293</v>
      </c>
      <c r="B45" s="7" t="s">
        <v>29</v>
      </c>
      <c r="C45" s="7" t="s">
        <v>13</v>
      </c>
      <c r="D45" s="27" t="s">
        <v>172</v>
      </c>
      <c r="E45" s="7" t="s">
        <v>31</v>
      </c>
      <c r="F45" s="7" t="s">
        <v>14</v>
      </c>
      <c r="G45" s="7" t="s">
        <v>26</v>
      </c>
      <c r="H45" s="25">
        <v>50</v>
      </c>
      <c r="I45" s="7" t="s">
        <v>24</v>
      </c>
      <c r="J45" s="26">
        <f t="shared" si="1"/>
        <v>494.74999999999994</v>
      </c>
      <c r="K45" s="10">
        <f>+H5*J45</f>
        <v>494.74999999999994</v>
      </c>
      <c r="L45" s="11">
        <f t="shared" si="0"/>
        <v>138.53</v>
      </c>
      <c r="M45" s="6">
        <v>2.7706</v>
      </c>
      <c r="N45" s="48">
        <f t="shared" si="2"/>
        <v>506.74999999999994</v>
      </c>
      <c r="O45" s="48">
        <f t="shared" si="3"/>
        <v>506.74999999999994</v>
      </c>
    </row>
    <row r="46" spans="1:15" x14ac:dyDescent="0.25">
      <c r="A46" s="7" t="s">
        <v>442</v>
      </c>
      <c r="B46" s="7" t="s">
        <v>29</v>
      </c>
      <c r="C46" s="7" t="s">
        <v>13</v>
      </c>
      <c r="D46" s="27" t="s">
        <v>172</v>
      </c>
      <c r="E46" s="7" t="s">
        <v>31</v>
      </c>
      <c r="F46" s="7" t="s">
        <v>14</v>
      </c>
      <c r="G46" s="7" t="s">
        <v>26</v>
      </c>
      <c r="H46" s="25">
        <v>50</v>
      </c>
      <c r="I46" s="7" t="s">
        <v>390</v>
      </c>
      <c r="J46" s="26">
        <f t="shared" si="1"/>
        <v>627.49999999999989</v>
      </c>
      <c r="K46" s="10">
        <f>H5*J46</f>
        <v>627.49999999999989</v>
      </c>
      <c r="L46" s="11">
        <f t="shared" si="0"/>
        <v>175.7</v>
      </c>
      <c r="M46" s="6">
        <f>2.771+0.743</f>
        <v>3.5139999999999998</v>
      </c>
      <c r="N46" s="48">
        <f t="shared" si="2"/>
        <v>639.49999999999989</v>
      </c>
      <c r="O46" s="48">
        <f t="shared" si="3"/>
        <v>639.49999999999989</v>
      </c>
    </row>
    <row r="47" spans="1:15" x14ac:dyDescent="0.25">
      <c r="A47" s="7" t="s">
        <v>294</v>
      </c>
      <c r="B47" s="7" t="s">
        <v>29</v>
      </c>
      <c r="C47" s="7" t="s">
        <v>13</v>
      </c>
      <c r="D47" s="27" t="s">
        <v>173</v>
      </c>
      <c r="E47" s="7" t="s">
        <v>31</v>
      </c>
      <c r="F47" s="7" t="s">
        <v>19</v>
      </c>
      <c r="G47" s="7" t="s">
        <v>26</v>
      </c>
      <c r="H47" s="25">
        <v>50</v>
      </c>
      <c r="I47" s="7" t="s">
        <v>24</v>
      </c>
      <c r="J47" s="26">
        <f t="shared" si="1"/>
        <v>550.43421052631572</v>
      </c>
      <c r="K47" s="10">
        <f>H5*J47</f>
        <v>550.43421052631572</v>
      </c>
      <c r="L47" s="11">
        <f t="shared" si="0"/>
        <v>154.12157894736842</v>
      </c>
      <c r="M47" s="6">
        <v>3.0824315789473684</v>
      </c>
      <c r="N47" s="48">
        <f t="shared" si="2"/>
        <v>562.43421052631572</v>
      </c>
      <c r="O47" s="48">
        <f t="shared" si="3"/>
        <v>562.43421052631572</v>
      </c>
    </row>
    <row r="48" spans="1:15" x14ac:dyDescent="0.25">
      <c r="A48" s="7" t="s">
        <v>443</v>
      </c>
      <c r="B48" s="7" t="s">
        <v>29</v>
      </c>
      <c r="C48" s="7" t="s">
        <v>13</v>
      </c>
      <c r="D48" s="27" t="s">
        <v>173</v>
      </c>
      <c r="E48" s="7" t="s">
        <v>31</v>
      </c>
      <c r="F48" s="7" t="s">
        <v>19</v>
      </c>
      <c r="G48" s="7" t="s">
        <v>26</v>
      </c>
      <c r="H48" s="25">
        <v>50</v>
      </c>
      <c r="I48" s="7" t="s">
        <v>390</v>
      </c>
      <c r="J48" s="26">
        <f t="shared" si="1"/>
        <v>683.03571428571422</v>
      </c>
      <c r="K48" s="10">
        <f>H5*J48</f>
        <v>683.03571428571422</v>
      </c>
      <c r="L48" s="11">
        <f t="shared" si="0"/>
        <v>191.25</v>
      </c>
      <c r="M48" s="6">
        <f>3.082+0.743</f>
        <v>3.8249999999999997</v>
      </c>
      <c r="N48" s="48">
        <f t="shared" si="2"/>
        <v>695.03571428571422</v>
      </c>
      <c r="O48" s="48">
        <f t="shared" si="3"/>
        <v>695.03571428571422</v>
      </c>
    </row>
    <row r="49" spans="1:15" x14ac:dyDescent="0.25">
      <c r="A49" s="7" t="s">
        <v>295</v>
      </c>
      <c r="B49" s="7" t="s">
        <v>29</v>
      </c>
      <c r="C49" s="7" t="s">
        <v>13</v>
      </c>
      <c r="D49" s="27" t="s">
        <v>174</v>
      </c>
      <c r="E49" s="7" t="s">
        <v>15</v>
      </c>
      <c r="F49" s="7" t="s">
        <v>14</v>
      </c>
      <c r="G49" s="7" t="s">
        <v>26</v>
      </c>
      <c r="H49" s="25">
        <v>50</v>
      </c>
      <c r="I49" s="7" t="s">
        <v>24</v>
      </c>
      <c r="J49" s="26">
        <f t="shared" si="1"/>
        <v>538.96616541353364</v>
      </c>
      <c r="K49" s="10">
        <f>H5*J49</f>
        <v>538.96616541353364</v>
      </c>
      <c r="L49" s="11">
        <f t="shared" si="0"/>
        <v>150.91052631578944</v>
      </c>
      <c r="M49" s="6">
        <v>3.018210526315789</v>
      </c>
      <c r="N49" s="48">
        <f t="shared" si="2"/>
        <v>550.96616541353364</v>
      </c>
      <c r="O49" s="48">
        <f t="shared" si="3"/>
        <v>550.96616541353364</v>
      </c>
    </row>
    <row r="50" spans="1:15" x14ac:dyDescent="0.25">
      <c r="A50" s="7" t="s">
        <v>444</v>
      </c>
      <c r="B50" s="7" t="s">
        <v>29</v>
      </c>
      <c r="C50" s="7" t="s">
        <v>13</v>
      </c>
      <c r="D50" s="27" t="s">
        <v>174</v>
      </c>
      <c r="E50" s="7" t="s">
        <v>15</v>
      </c>
      <c r="F50" s="7" t="s">
        <v>14</v>
      </c>
      <c r="G50" s="7" t="s">
        <v>26</v>
      </c>
      <c r="H50" s="25">
        <v>50</v>
      </c>
      <c r="I50" s="7" t="s">
        <v>390</v>
      </c>
      <c r="J50" s="26">
        <f t="shared" si="1"/>
        <v>671.60714285714278</v>
      </c>
      <c r="K50" s="10">
        <f>H5*J50</f>
        <v>671.60714285714278</v>
      </c>
      <c r="L50" s="11">
        <f t="shared" si="0"/>
        <v>188.04999999999998</v>
      </c>
      <c r="M50" s="6">
        <f>3.018+0.743</f>
        <v>3.7609999999999997</v>
      </c>
      <c r="N50" s="48">
        <f t="shared" si="2"/>
        <v>683.60714285714278</v>
      </c>
      <c r="O50" s="48">
        <f t="shared" si="3"/>
        <v>683.60714285714278</v>
      </c>
    </row>
    <row r="51" spans="1:15" x14ac:dyDescent="0.25">
      <c r="A51" s="7" t="s">
        <v>296</v>
      </c>
      <c r="B51" s="7" t="s">
        <v>29</v>
      </c>
      <c r="C51" s="7" t="s">
        <v>13</v>
      </c>
      <c r="D51" s="27" t="s">
        <v>175</v>
      </c>
      <c r="E51" s="7" t="s">
        <v>23</v>
      </c>
      <c r="F51" s="7" t="s">
        <v>16</v>
      </c>
      <c r="G51" s="7" t="s">
        <v>26</v>
      </c>
      <c r="H51" s="25">
        <v>50</v>
      </c>
      <c r="I51" s="7" t="s">
        <v>24</v>
      </c>
      <c r="J51" s="26">
        <f t="shared" si="1"/>
        <v>480.5234962406015</v>
      </c>
      <c r="K51" s="10">
        <f>H5*J51</f>
        <v>480.5234962406015</v>
      </c>
      <c r="L51" s="11">
        <f t="shared" si="0"/>
        <v>134.54657894736843</v>
      </c>
      <c r="M51" s="6">
        <v>2.6909315789473687</v>
      </c>
      <c r="N51" s="48">
        <f t="shared" si="2"/>
        <v>492.5234962406015</v>
      </c>
      <c r="O51" s="48">
        <f t="shared" si="3"/>
        <v>492.5234962406015</v>
      </c>
    </row>
    <row r="52" spans="1:15" x14ac:dyDescent="0.25">
      <c r="A52" s="7" t="s">
        <v>445</v>
      </c>
      <c r="B52" s="7" t="s">
        <v>29</v>
      </c>
      <c r="C52" s="7" t="s">
        <v>13</v>
      </c>
      <c r="D52" s="27" t="s">
        <v>175</v>
      </c>
      <c r="E52" s="7" t="s">
        <v>23</v>
      </c>
      <c r="F52" s="7" t="s">
        <v>16</v>
      </c>
      <c r="G52" s="7" t="s">
        <v>26</v>
      </c>
      <c r="H52" s="25">
        <v>50</v>
      </c>
      <c r="I52" s="7" t="s">
        <v>390</v>
      </c>
      <c r="J52" s="26">
        <f t="shared" si="1"/>
        <v>613.21428571428567</v>
      </c>
      <c r="K52" s="10">
        <f>H5*J52</f>
        <v>613.21428571428567</v>
      </c>
      <c r="L52" s="11">
        <f t="shared" si="0"/>
        <v>171.7</v>
      </c>
      <c r="M52" s="6">
        <f>2.691+0.743</f>
        <v>3.4339999999999997</v>
      </c>
      <c r="N52" s="48">
        <f t="shared" si="2"/>
        <v>625.21428571428567</v>
      </c>
      <c r="O52" s="48">
        <f t="shared" si="3"/>
        <v>625.21428571428567</v>
      </c>
    </row>
    <row r="53" spans="1:15" x14ac:dyDescent="0.25">
      <c r="A53" s="7" t="s">
        <v>297</v>
      </c>
      <c r="B53" s="7" t="s">
        <v>29</v>
      </c>
      <c r="C53" s="7" t="s">
        <v>13</v>
      </c>
      <c r="D53" s="27" t="s">
        <v>176</v>
      </c>
      <c r="E53" s="7" t="s">
        <v>33</v>
      </c>
      <c r="F53" s="7" t="s">
        <v>32</v>
      </c>
      <c r="G53" s="7" t="s">
        <v>26</v>
      </c>
      <c r="H53" s="25">
        <v>50</v>
      </c>
      <c r="I53" s="7" t="s">
        <v>24</v>
      </c>
      <c r="J53" s="26">
        <f t="shared" si="1"/>
        <v>585.23214285714289</v>
      </c>
      <c r="K53" s="10">
        <f>H5*J53</f>
        <v>585.23214285714289</v>
      </c>
      <c r="L53" s="11">
        <f t="shared" si="0"/>
        <v>163.86500000000001</v>
      </c>
      <c r="M53" s="6">
        <v>3.2773000000000003</v>
      </c>
      <c r="N53" s="48">
        <f t="shared" si="2"/>
        <v>597.23214285714289</v>
      </c>
      <c r="O53" s="48">
        <f t="shared" si="3"/>
        <v>597.23214285714289</v>
      </c>
    </row>
    <row r="54" spans="1:15" x14ac:dyDescent="0.25">
      <c r="A54" s="7" t="s">
        <v>446</v>
      </c>
      <c r="B54" s="7" t="s">
        <v>29</v>
      </c>
      <c r="C54" s="7" t="s">
        <v>13</v>
      </c>
      <c r="D54" s="27" t="s">
        <v>176</v>
      </c>
      <c r="E54" s="7" t="s">
        <v>33</v>
      </c>
      <c r="F54" s="7" t="s">
        <v>32</v>
      </c>
      <c r="G54" s="7" t="s">
        <v>26</v>
      </c>
      <c r="H54" s="25">
        <v>50</v>
      </c>
      <c r="I54" s="7" t="s">
        <v>390</v>
      </c>
      <c r="J54" s="26">
        <f t="shared" si="1"/>
        <v>717.85714285714289</v>
      </c>
      <c r="K54" s="10">
        <f>H5*J54</f>
        <v>717.85714285714289</v>
      </c>
      <c r="L54" s="11">
        <f t="shared" si="0"/>
        <v>201.00000000000003</v>
      </c>
      <c r="M54" s="6">
        <f>3.277+0.743</f>
        <v>4.0200000000000005</v>
      </c>
      <c r="N54" s="48">
        <f t="shared" si="2"/>
        <v>729.85714285714289</v>
      </c>
      <c r="O54" s="48">
        <f t="shared" si="3"/>
        <v>729.85714285714289</v>
      </c>
    </row>
    <row r="55" spans="1:15" x14ac:dyDescent="0.25">
      <c r="A55" s="7" t="s">
        <v>298</v>
      </c>
      <c r="B55" s="7" t="s">
        <v>29</v>
      </c>
      <c r="C55" s="7" t="s">
        <v>13</v>
      </c>
      <c r="D55" s="27" t="s">
        <v>177</v>
      </c>
      <c r="E55" s="7" t="s">
        <v>33</v>
      </c>
      <c r="F55" s="7" t="s">
        <v>19</v>
      </c>
      <c r="G55" s="7" t="s">
        <v>26</v>
      </c>
      <c r="H55" s="25">
        <v>50</v>
      </c>
      <c r="I55" s="7" t="s">
        <v>24</v>
      </c>
      <c r="J55" s="26">
        <f t="shared" si="1"/>
        <v>640.91635338345861</v>
      </c>
      <c r="K55" s="10">
        <f>H5*J55</f>
        <v>640.91635338345861</v>
      </c>
      <c r="L55" s="11">
        <f t="shared" si="0"/>
        <v>179.45657894736843</v>
      </c>
      <c r="M55" s="6">
        <v>3.5891315789473688</v>
      </c>
      <c r="N55" s="48">
        <f t="shared" si="2"/>
        <v>652.91635338345861</v>
      </c>
      <c r="O55" s="48">
        <f t="shared" si="3"/>
        <v>652.91635338345861</v>
      </c>
    </row>
    <row r="56" spans="1:15" x14ac:dyDescent="0.25">
      <c r="A56" s="7" t="s">
        <v>447</v>
      </c>
      <c r="B56" s="7" t="s">
        <v>29</v>
      </c>
      <c r="C56" s="7" t="s">
        <v>13</v>
      </c>
      <c r="D56" s="27" t="s">
        <v>177</v>
      </c>
      <c r="E56" s="7" t="s">
        <v>33</v>
      </c>
      <c r="F56" s="7" t="s">
        <v>19</v>
      </c>
      <c r="G56" s="7" t="s">
        <v>26</v>
      </c>
      <c r="H56" s="25">
        <v>50</v>
      </c>
      <c r="I56" s="7" t="s">
        <v>390</v>
      </c>
      <c r="J56" s="26">
        <f t="shared" si="1"/>
        <v>773.57142857142844</v>
      </c>
      <c r="K56" s="10">
        <f>H5*J56</f>
        <v>773.57142857142844</v>
      </c>
      <c r="L56" s="11">
        <f t="shared" si="0"/>
        <v>216.6</v>
      </c>
      <c r="M56" s="6">
        <f>3.589+0.743</f>
        <v>4.3319999999999999</v>
      </c>
      <c r="N56" s="48">
        <f t="shared" si="2"/>
        <v>785.57142857142844</v>
      </c>
      <c r="O56" s="48">
        <f t="shared" si="3"/>
        <v>785.57142857142844</v>
      </c>
    </row>
    <row r="57" spans="1:15" x14ac:dyDescent="0.25">
      <c r="A57" s="7" t="s">
        <v>299</v>
      </c>
      <c r="B57" s="7" t="s">
        <v>29</v>
      </c>
      <c r="C57" s="7" t="s">
        <v>13</v>
      </c>
      <c r="D57" s="27" t="s">
        <v>178</v>
      </c>
      <c r="E57" s="7" t="s">
        <v>23</v>
      </c>
      <c r="F57" s="7" t="s">
        <v>19</v>
      </c>
      <c r="G57" s="7" t="s">
        <v>26</v>
      </c>
      <c r="H57" s="25">
        <v>50</v>
      </c>
      <c r="I57" s="7" t="s">
        <v>24</v>
      </c>
      <c r="J57" s="26">
        <f t="shared" si="1"/>
        <v>594.6503759398496</v>
      </c>
      <c r="K57" s="10">
        <f>H5*J57</f>
        <v>594.6503759398496</v>
      </c>
      <c r="L57" s="11">
        <f t="shared" si="0"/>
        <v>166.50210526315789</v>
      </c>
      <c r="M57" s="6">
        <v>3.3300421052631579</v>
      </c>
      <c r="N57" s="48">
        <f t="shared" si="2"/>
        <v>606.6503759398496</v>
      </c>
      <c r="O57" s="48">
        <f t="shared" si="3"/>
        <v>606.6503759398496</v>
      </c>
    </row>
    <row r="58" spans="1:15" x14ac:dyDescent="0.25">
      <c r="A58" s="7" t="s">
        <v>448</v>
      </c>
      <c r="B58" s="7" t="s">
        <v>29</v>
      </c>
      <c r="C58" s="7" t="s">
        <v>13</v>
      </c>
      <c r="D58" s="27" t="s">
        <v>178</v>
      </c>
      <c r="E58" s="7" t="s">
        <v>23</v>
      </c>
      <c r="F58" s="7" t="s">
        <v>19</v>
      </c>
      <c r="G58" s="7" t="s">
        <v>26</v>
      </c>
      <c r="H58" s="25">
        <v>50</v>
      </c>
      <c r="I58" s="7" t="s">
        <v>390</v>
      </c>
      <c r="J58" s="26">
        <f t="shared" si="1"/>
        <v>727.32142857142867</v>
      </c>
      <c r="K58" s="10">
        <f>H5*J58</f>
        <v>727.32142857142867</v>
      </c>
      <c r="L58" s="11">
        <f t="shared" si="0"/>
        <v>203.65000000000003</v>
      </c>
      <c r="M58" s="6">
        <f>3.33+0.743</f>
        <v>4.0730000000000004</v>
      </c>
      <c r="N58" s="48">
        <f t="shared" si="2"/>
        <v>739.32142857142867</v>
      </c>
      <c r="O58" s="48">
        <f t="shared" si="3"/>
        <v>739.32142857142867</v>
      </c>
    </row>
    <row r="59" spans="1:15" x14ac:dyDescent="0.25">
      <c r="A59" s="7" t="s">
        <v>300</v>
      </c>
      <c r="B59" s="7" t="s">
        <v>29</v>
      </c>
      <c r="C59" s="7" t="s">
        <v>13</v>
      </c>
      <c r="D59" s="27" t="s">
        <v>179</v>
      </c>
      <c r="E59" s="7" t="s">
        <v>23</v>
      </c>
      <c r="F59" s="7" t="s">
        <v>20</v>
      </c>
      <c r="G59" s="7" t="s">
        <v>26</v>
      </c>
      <c r="H59" s="25">
        <v>50</v>
      </c>
      <c r="I59" s="7" t="s">
        <v>24</v>
      </c>
      <c r="J59" s="26">
        <f t="shared" si="1"/>
        <v>711.75281954887214</v>
      </c>
      <c r="K59" s="10">
        <f>H5*J59</f>
        <v>711.75281954887214</v>
      </c>
      <c r="L59" s="11">
        <f t="shared" si="0"/>
        <v>199.29078947368421</v>
      </c>
      <c r="M59" s="6">
        <v>3.9858157894736843</v>
      </c>
      <c r="N59" s="48">
        <f t="shared" si="2"/>
        <v>723.75281954887214</v>
      </c>
      <c r="O59" s="48">
        <f t="shared" si="3"/>
        <v>723.75281954887214</v>
      </c>
    </row>
    <row r="60" spans="1:15" x14ac:dyDescent="0.25">
      <c r="A60" s="7" t="s">
        <v>449</v>
      </c>
      <c r="B60" s="7" t="s">
        <v>29</v>
      </c>
      <c r="C60" s="7" t="s">
        <v>13</v>
      </c>
      <c r="D60" s="27" t="s">
        <v>179</v>
      </c>
      <c r="E60" s="7" t="s">
        <v>23</v>
      </c>
      <c r="F60" s="7" t="s">
        <v>20</v>
      </c>
      <c r="G60" s="7" t="s">
        <v>26</v>
      </c>
      <c r="H60" s="25">
        <v>50</v>
      </c>
      <c r="I60" s="7" t="s">
        <v>390</v>
      </c>
      <c r="J60" s="26">
        <f t="shared" si="1"/>
        <v>844.46428571428567</v>
      </c>
      <c r="K60" s="10">
        <f>H5*J60</f>
        <v>844.46428571428567</v>
      </c>
      <c r="L60" s="11">
        <f t="shared" si="0"/>
        <v>236.45000000000002</v>
      </c>
      <c r="M60" s="6">
        <f>3.986+0.743</f>
        <v>4.7290000000000001</v>
      </c>
      <c r="N60" s="48">
        <f t="shared" si="2"/>
        <v>856.46428571428567</v>
      </c>
      <c r="O60" s="48">
        <f t="shared" si="3"/>
        <v>856.46428571428567</v>
      </c>
    </row>
    <row r="61" spans="1:15" x14ac:dyDescent="0.25">
      <c r="A61" s="7" t="s">
        <v>301</v>
      </c>
      <c r="B61" s="7" t="s">
        <v>29</v>
      </c>
      <c r="C61" s="7" t="s">
        <v>13</v>
      </c>
      <c r="D61" s="27" t="s">
        <v>180</v>
      </c>
      <c r="E61" s="7" t="s">
        <v>16</v>
      </c>
      <c r="F61" s="7" t="s">
        <v>21</v>
      </c>
      <c r="G61" s="7" t="s">
        <v>26</v>
      </c>
      <c r="H61" s="25">
        <v>50</v>
      </c>
      <c r="I61" s="7" t="s">
        <v>24</v>
      </c>
      <c r="J61" s="26">
        <f t="shared" si="1"/>
        <v>1037.3214285714284</v>
      </c>
      <c r="K61" s="10">
        <f>H5*J61</f>
        <v>1037.3214285714284</v>
      </c>
      <c r="L61" s="11">
        <f t="shared" si="0"/>
        <v>290.45</v>
      </c>
      <c r="M61" s="6">
        <v>5.8090000000000002</v>
      </c>
      <c r="N61" s="48">
        <f t="shared" ref="N61:N66" si="4">K61+18</f>
        <v>1055.3214285714284</v>
      </c>
      <c r="O61" s="48">
        <f t="shared" si="3"/>
        <v>1055.3214285714284</v>
      </c>
    </row>
    <row r="62" spans="1:15" x14ac:dyDescent="0.25">
      <c r="A62" s="7" t="s">
        <v>450</v>
      </c>
      <c r="B62" s="7" t="s">
        <v>29</v>
      </c>
      <c r="C62" s="7" t="s">
        <v>13</v>
      </c>
      <c r="D62" s="27" t="s">
        <v>180</v>
      </c>
      <c r="E62" s="7" t="s">
        <v>16</v>
      </c>
      <c r="F62" s="7" t="s">
        <v>21</v>
      </c>
      <c r="G62" s="7" t="s">
        <v>26</v>
      </c>
      <c r="H62" s="25">
        <v>50</v>
      </c>
      <c r="I62" s="7" t="s">
        <v>390</v>
      </c>
      <c r="J62" s="26">
        <f t="shared" si="1"/>
        <v>1170</v>
      </c>
      <c r="K62" s="10">
        <f>H5*J62</f>
        <v>1170</v>
      </c>
      <c r="L62" s="11">
        <f t="shared" si="0"/>
        <v>327.60000000000002</v>
      </c>
      <c r="M62" s="6">
        <f>5.809+0.743</f>
        <v>6.5520000000000005</v>
      </c>
      <c r="N62" s="48">
        <f t="shared" si="4"/>
        <v>1188</v>
      </c>
      <c r="O62" s="48">
        <f t="shared" si="3"/>
        <v>1188</v>
      </c>
    </row>
    <row r="63" spans="1:15" x14ac:dyDescent="0.25">
      <c r="A63" s="7" t="s">
        <v>302</v>
      </c>
      <c r="B63" s="7" t="s">
        <v>29</v>
      </c>
      <c r="C63" s="7" t="s">
        <v>13</v>
      </c>
      <c r="D63" s="27" t="s">
        <v>181</v>
      </c>
      <c r="E63" s="7" t="s">
        <v>20</v>
      </c>
      <c r="F63" s="7" t="s">
        <v>21</v>
      </c>
      <c r="G63" s="7" t="s">
        <v>26</v>
      </c>
      <c r="H63" s="25">
        <v>50</v>
      </c>
      <c r="I63" s="7" t="s">
        <v>24</v>
      </c>
      <c r="J63" s="26">
        <f t="shared" si="1"/>
        <v>1707.3214285714284</v>
      </c>
      <c r="K63" s="10">
        <f>H5*J63</f>
        <v>1707.3214285714284</v>
      </c>
      <c r="L63" s="11">
        <f t="shared" si="0"/>
        <v>478.05</v>
      </c>
      <c r="M63" s="6">
        <v>9.5609999999999999</v>
      </c>
      <c r="N63" s="48">
        <f t="shared" si="4"/>
        <v>1725.3214285714284</v>
      </c>
      <c r="O63" s="48">
        <f t="shared" si="3"/>
        <v>1725.3214285714284</v>
      </c>
    </row>
    <row r="64" spans="1:15" x14ac:dyDescent="0.25">
      <c r="A64" s="7" t="s">
        <v>451</v>
      </c>
      <c r="B64" s="7" t="s">
        <v>29</v>
      </c>
      <c r="C64" s="7" t="s">
        <v>13</v>
      </c>
      <c r="D64" s="27" t="s">
        <v>181</v>
      </c>
      <c r="E64" s="7" t="s">
        <v>20</v>
      </c>
      <c r="F64" s="7" t="s">
        <v>21</v>
      </c>
      <c r="G64" s="7" t="s">
        <v>26</v>
      </c>
      <c r="H64" s="25">
        <v>50</v>
      </c>
      <c r="I64" s="7" t="s">
        <v>390</v>
      </c>
      <c r="J64" s="26">
        <f t="shared" si="1"/>
        <v>1840</v>
      </c>
      <c r="K64" s="10">
        <f>H5*J64</f>
        <v>1840</v>
      </c>
      <c r="L64" s="11">
        <f t="shared" si="0"/>
        <v>515.20000000000005</v>
      </c>
      <c r="M64" s="6">
        <f>9.561+0.743</f>
        <v>10.304</v>
      </c>
      <c r="N64" s="48">
        <f t="shared" si="4"/>
        <v>1858</v>
      </c>
      <c r="O64" s="48">
        <f t="shared" si="3"/>
        <v>1858</v>
      </c>
    </row>
    <row r="65" spans="1:15" x14ac:dyDescent="0.25">
      <c r="A65" s="7" t="s">
        <v>327</v>
      </c>
      <c r="B65" s="7" t="s">
        <v>29</v>
      </c>
      <c r="C65" s="7" t="s">
        <v>13</v>
      </c>
      <c r="D65" s="27" t="s">
        <v>181</v>
      </c>
      <c r="E65" s="7" t="s">
        <v>20</v>
      </c>
      <c r="F65" s="7" t="s">
        <v>21</v>
      </c>
      <c r="G65" s="7" t="s">
        <v>26</v>
      </c>
      <c r="H65" s="25">
        <v>50</v>
      </c>
      <c r="I65" s="7" t="s">
        <v>24</v>
      </c>
      <c r="J65" s="26">
        <f t="shared" si="1"/>
        <v>1516.0714285714284</v>
      </c>
      <c r="K65" s="10">
        <f>H5*J65</f>
        <v>1516.0714285714284</v>
      </c>
      <c r="L65" s="11">
        <f t="shared" si="0"/>
        <v>424.5</v>
      </c>
      <c r="M65" s="6">
        <v>8.49</v>
      </c>
      <c r="N65" s="48">
        <f t="shared" si="4"/>
        <v>1534.0714285714284</v>
      </c>
      <c r="O65" s="48">
        <f t="shared" si="3"/>
        <v>1534.0714285714284</v>
      </c>
    </row>
    <row r="66" spans="1:15" x14ac:dyDescent="0.25">
      <c r="A66" s="7" t="s">
        <v>452</v>
      </c>
      <c r="B66" s="7" t="s">
        <v>29</v>
      </c>
      <c r="C66" s="7" t="s">
        <v>13</v>
      </c>
      <c r="D66" s="27" t="s">
        <v>181</v>
      </c>
      <c r="E66" s="7" t="s">
        <v>20</v>
      </c>
      <c r="F66" s="7" t="s">
        <v>21</v>
      </c>
      <c r="G66" s="7" t="s">
        <v>26</v>
      </c>
      <c r="H66" s="25">
        <v>50</v>
      </c>
      <c r="I66" s="7" t="s">
        <v>390</v>
      </c>
      <c r="J66" s="26">
        <f t="shared" si="1"/>
        <v>1648.75</v>
      </c>
      <c r="K66" s="10">
        <f>H5*J66</f>
        <v>1648.75</v>
      </c>
      <c r="L66" s="11">
        <f t="shared" si="0"/>
        <v>461.65000000000003</v>
      </c>
      <c r="M66" s="6">
        <f>8.49+0.743</f>
        <v>9.2330000000000005</v>
      </c>
      <c r="N66" s="48">
        <f t="shared" si="4"/>
        <v>1666.75</v>
      </c>
      <c r="O66" s="48">
        <f t="shared" si="3"/>
        <v>1666.75</v>
      </c>
    </row>
    <row r="67" spans="1:15" x14ac:dyDescent="0.25">
      <c r="A67" s="7" t="s">
        <v>303</v>
      </c>
      <c r="B67" s="7" t="s">
        <v>29</v>
      </c>
      <c r="C67" s="7" t="s">
        <v>112</v>
      </c>
      <c r="D67" t="s">
        <v>156</v>
      </c>
      <c r="E67" s="7" t="s">
        <v>30</v>
      </c>
      <c r="F67" s="7" t="s">
        <v>15</v>
      </c>
      <c r="G67" s="7" t="s">
        <v>16</v>
      </c>
      <c r="H67" s="25">
        <v>50</v>
      </c>
      <c r="I67" s="7" t="s">
        <v>24</v>
      </c>
      <c r="J67" s="26">
        <f t="shared" ref="J67:J107" si="5">(L67)/0.28</f>
        <v>339.10150375939844</v>
      </c>
      <c r="K67" s="10">
        <f>H5*J67</f>
        <v>339.10150375939844</v>
      </c>
      <c r="L67" s="11">
        <f t="shared" si="0"/>
        <v>94.948421052631574</v>
      </c>
      <c r="M67" s="6">
        <v>1.8989684210526314</v>
      </c>
      <c r="N67" s="48">
        <f>K67+12</f>
        <v>351.10150375939844</v>
      </c>
      <c r="O67" s="48">
        <f>N67</f>
        <v>351.10150375939844</v>
      </c>
    </row>
    <row r="68" spans="1:15" x14ac:dyDescent="0.25">
      <c r="A68" s="7" t="s">
        <v>391</v>
      </c>
      <c r="B68" s="7" t="s">
        <v>29</v>
      </c>
      <c r="C68" s="7" t="s">
        <v>112</v>
      </c>
      <c r="D68" t="s">
        <v>156</v>
      </c>
      <c r="E68" s="7" t="s">
        <v>30</v>
      </c>
      <c r="F68" s="7" t="s">
        <v>15</v>
      </c>
      <c r="G68" s="7" t="s">
        <v>16</v>
      </c>
      <c r="H68" s="25">
        <v>50</v>
      </c>
      <c r="I68" s="7" t="s">
        <v>390</v>
      </c>
      <c r="J68" s="26">
        <f t="shared" si="5"/>
        <v>471.69642857142861</v>
      </c>
      <c r="K68" s="10">
        <f>H5*J68</f>
        <v>471.69642857142861</v>
      </c>
      <c r="L68" s="11">
        <f t="shared" si="0"/>
        <v>132.07500000000002</v>
      </c>
      <c r="M68" s="67">
        <v>2.6415000000000002</v>
      </c>
      <c r="N68" s="48">
        <f t="shared" ref="N68:N116" si="6">K68+12</f>
        <v>483.69642857142861</v>
      </c>
      <c r="O68" s="48">
        <f t="shared" ref="O68:O122" si="7">N68</f>
        <v>483.69642857142861</v>
      </c>
    </row>
    <row r="69" spans="1:15" x14ac:dyDescent="0.25">
      <c r="A69" s="7" t="s">
        <v>304</v>
      </c>
      <c r="B69" s="7" t="s">
        <v>29</v>
      </c>
      <c r="C69" s="7" t="s">
        <v>112</v>
      </c>
      <c r="D69" s="27" t="s">
        <v>183</v>
      </c>
      <c r="E69" s="7" t="s">
        <v>31</v>
      </c>
      <c r="F69" s="7" t="s">
        <v>16</v>
      </c>
      <c r="G69" s="7" t="s">
        <v>16</v>
      </c>
      <c r="H69" s="9">
        <v>50</v>
      </c>
      <c r="I69" s="7" t="s">
        <v>24</v>
      </c>
      <c r="J69" s="26">
        <f t="shared" si="5"/>
        <v>379.91635338345861</v>
      </c>
      <c r="K69" s="10">
        <f>H5*J69</f>
        <v>379.91635338345861</v>
      </c>
      <c r="L69" s="11">
        <f t="shared" si="0"/>
        <v>106.37657894736843</v>
      </c>
      <c r="M69" s="6">
        <v>2.1275315789473686</v>
      </c>
      <c r="N69" s="48">
        <f t="shared" si="6"/>
        <v>391.91635338345861</v>
      </c>
      <c r="O69" s="48">
        <f t="shared" si="7"/>
        <v>391.91635338345861</v>
      </c>
    </row>
    <row r="70" spans="1:15" x14ac:dyDescent="0.25">
      <c r="A70" s="7" t="s">
        <v>392</v>
      </c>
      <c r="B70" s="7" t="s">
        <v>29</v>
      </c>
      <c r="C70" s="7" t="s">
        <v>112</v>
      </c>
      <c r="D70" s="27" t="s">
        <v>183</v>
      </c>
      <c r="E70" s="7" t="s">
        <v>31</v>
      </c>
      <c r="F70" s="7" t="s">
        <v>16</v>
      </c>
      <c r="G70" s="7" t="s">
        <v>16</v>
      </c>
      <c r="H70" s="9">
        <v>50</v>
      </c>
      <c r="I70" s="7" t="s">
        <v>390</v>
      </c>
      <c r="J70" s="26">
        <f t="shared" si="5"/>
        <v>512.58928571428555</v>
      </c>
      <c r="K70" s="10">
        <f>H5*J70</f>
        <v>512.58928571428555</v>
      </c>
      <c r="L70" s="11">
        <f t="shared" ref="L70:L101" si="8">M70*H70</f>
        <v>143.52499999999998</v>
      </c>
      <c r="M70" s="67">
        <v>2.8704999999999998</v>
      </c>
      <c r="N70" s="48">
        <f t="shared" si="6"/>
        <v>524.58928571428555</v>
      </c>
      <c r="O70" s="48">
        <f t="shared" si="7"/>
        <v>524.58928571428555</v>
      </c>
    </row>
    <row r="71" spans="1:15" x14ac:dyDescent="0.25">
      <c r="A71" s="7" t="s">
        <v>305</v>
      </c>
      <c r="B71" s="7" t="s">
        <v>29</v>
      </c>
      <c r="C71" s="7" t="s">
        <v>112</v>
      </c>
      <c r="D71" s="27" t="s">
        <v>184</v>
      </c>
      <c r="E71" s="7" t="s">
        <v>31</v>
      </c>
      <c r="F71" s="7" t="s">
        <v>14</v>
      </c>
      <c r="G71" s="7" t="s">
        <v>16</v>
      </c>
      <c r="H71" s="9">
        <v>50</v>
      </c>
      <c r="I71" s="7" t="s">
        <v>24</v>
      </c>
      <c r="J71" s="26">
        <f t="shared" si="5"/>
        <v>432.71992481203006</v>
      </c>
      <c r="K71" s="10">
        <f>H5*J71</f>
        <v>432.71992481203006</v>
      </c>
      <c r="L71" s="11">
        <f t="shared" si="8"/>
        <v>121.16157894736843</v>
      </c>
      <c r="M71" s="6">
        <v>2.4232315789473686</v>
      </c>
      <c r="N71" s="48">
        <f t="shared" si="6"/>
        <v>444.71992481203006</v>
      </c>
      <c r="O71" s="48">
        <f t="shared" si="7"/>
        <v>444.71992481203006</v>
      </c>
    </row>
    <row r="72" spans="1:15" x14ac:dyDescent="0.25">
      <c r="A72" s="7" t="s">
        <v>393</v>
      </c>
      <c r="B72" s="7" t="s">
        <v>29</v>
      </c>
      <c r="C72" s="7" t="s">
        <v>112</v>
      </c>
      <c r="D72" s="27" t="s">
        <v>184</v>
      </c>
      <c r="E72" s="7" t="s">
        <v>31</v>
      </c>
      <c r="F72" s="7" t="s">
        <v>14</v>
      </c>
      <c r="G72" s="7" t="s">
        <v>16</v>
      </c>
      <c r="H72" s="9">
        <v>50</v>
      </c>
      <c r="I72" s="7" t="s">
        <v>390</v>
      </c>
      <c r="J72" s="26">
        <f t="shared" si="5"/>
        <v>565.26785714285711</v>
      </c>
      <c r="K72" s="10">
        <f>H5*J72</f>
        <v>565.26785714285711</v>
      </c>
      <c r="L72" s="11">
        <f t="shared" si="8"/>
        <v>158.27500000000001</v>
      </c>
      <c r="M72" s="67">
        <v>3.1655000000000002</v>
      </c>
      <c r="N72" s="48">
        <f t="shared" si="6"/>
        <v>577.26785714285711</v>
      </c>
      <c r="O72" s="48">
        <f t="shared" si="7"/>
        <v>577.26785714285711</v>
      </c>
    </row>
    <row r="73" spans="1:15" x14ac:dyDescent="0.25">
      <c r="A73" s="7" t="s">
        <v>306</v>
      </c>
      <c r="B73" s="7" t="s">
        <v>29</v>
      </c>
      <c r="C73" s="7" t="s">
        <v>112</v>
      </c>
      <c r="D73" s="27" t="s">
        <v>185</v>
      </c>
      <c r="E73" s="7" t="s">
        <v>31</v>
      </c>
      <c r="F73" s="7" t="s">
        <v>22</v>
      </c>
      <c r="G73" s="7" t="s">
        <v>16</v>
      </c>
      <c r="H73" s="9">
        <v>50</v>
      </c>
      <c r="I73" s="7" t="s">
        <v>24</v>
      </c>
      <c r="J73" s="26">
        <f t="shared" si="5"/>
        <v>481.07330827067659</v>
      </c>
      <c r="K73" s="10">
        <f>H5*J73</f>
        <v>481.07330827067659</v>
      </c>
      <c r="L73" s="11">
        <f t="shared" si="8"/>
        <v>134.70052631578946</v>
      </c>
      <c r="M73" s="6">
        <v>2.6940105263157892</v>
      </c>
      <c r="N73" s="48">
        <f t="shared" si="6"/>
        <v>493.07330827067659</v>
      </c>
      <c r="O73" s="48">
        <f t="shared" si="7"/>
        <v>493.07330827067659</v>
      </c>
    </row>
    <row r="74" spans="1:15" x14ac:dyDescent="0.25">
      <c r="A74" s="7" t="s">
        <v>394</v>
      </c>
      <c r="B74" s="7" t="s">
        <v>29</v>
      </c>
      <c r="C74" s="7" t="s">
        <v>112</v>
      </c>
      <c r="D74" s="27" t="s">
        <v>185</v>
      </c>
      <c r="E74" s="7" t="s">
        <v>31</v>
      </c>
      <c r="F74" s="7" t="s">
        <v>22</v>
      </c>
      <c r="G74" s="7" t="s">
        <v>16</v>
      </c>
      <c r="H74" s="9">
        <v>50</v>
      </c>
      <c r="I74" s="7" t="s">
        <v>390</v>
      </c>
      <c r="J74" s="26">
        <f t="shared" si="5"/>
        <v>613.66071428571433</v>
      </c>
      <c r="K74" s="10">
        <f>H5*J74</f>
        <v>613.66071428571433</v>
      </c>
      <c r="L74" s="11">
        <f t="shared" si="8"/>
        <v>171.82500000000002</v>
      </c>
      <c r="M74" s="67">
        <v>3.4365000000000001</v>
      </c>
      <c r="N74" s="48">
        <f t="shared" si="6"/>
        <v>625.66071428571433</v>
      </c>
      <c r="O74" s="48">
        <f t="shared" si="7"/>
        <v>625.66071428571433</v>
      </c>
    </row>
    <row r="75" spans="1:15" x14ac:dyDescent="0.25">
      <c r="A75" s="7" t="s">
        <v>386</v>
      </c>
      <c r="B75" s="7" t="s">
        <v>29</v>
      </c>
      <c r="C75" s="7" t="s">
        <v>112</v>
      </c>
      <c r="D75" s="27" t="s">
        <v>385</v>
      </c>
      <c r="E75" s="7" t="s">
        <v>15</v>
      </c>
      <c r="F75" s="7" t="s">
        <v>19</v>
      </c>
      <c r="G75" s="7" t="s">
        <v>16</v>
      </c>
      <c r="H75" s="9">
        <v>50</v>
      </c>
      <c r="I75" s="7" t="s">
        <v>24</v>
      </c>
      <c r="J75" s="26">
        <f t="shared" si="5"/>
        <v>524.34962406015029</v>
      </c>
      <c r="K75" s="10">
        <f>H5*J75</f>
        <v>524.34962406015029</v>
      </c>
      <c r="L75" s="11">
        <f t="shared" si="8"/>
        <v>146.81789473684211</v>
      </c>
      <c r="M75" s="6">
        <v>2.9363578947368421</v>
      </c>
      <c r="N75" s="48">
        <f t="shared" si="6"/>
        <v>536.34962406015029</v>
      </c>
      <c r="O75" s="48">
        <f t="shared" si="7"/>
        <v>536.34962406015029</v>
      </c>
    </row>
    <row r="76" spans="1:15" x14ac:dyDescent="0.25">
      <c r="A76" s="7" t="s">
        <v>395</v>
      </c>
      <c r="B76" s="7" t="s">
        <v>29</v>
      </c>
      <c r="C76" s="7" t="s">
        <v>112</v>
      </c>
      <c r="D76" s="27" t="s">
        <v>385</v>
      </c>
      <c r="E76" s="7" t="s">
        <v>15</v>
      </c>
      <c r="F76" s="7" t="s">
        <v>19</v>
      </c>
      <c r="G76" s="7" t="s">
        <v>16</v>
      </c>
      <c r="H76" s="9">
        <v>50</v>
      </c>
      <c r="I76" s="7" t="s">
        <v>390</v>
      </c>
      <c r="J76" s="26">
        <f t="shared" si="5"/>
        <v>656.875</v>
      </c>
      <c r="K76" s="10">
        <f>H5*J76</f>
        <v>656.875</v>
      </c>
      <c r="L76" s="11">
        <f t="shared" si="8"/>
        <v>183.92500000000001</v>
      </c>
      <c r="M76" s="67">
        <v>3.6785000000000001</v>
      </c>
      <c r="N76" s="48">
        <f t="shared" si="6"/>
        <v>668.875</v>
      </c>
      <c r="O76" s="48">
        <f t="shared" si="7"/>
        <v>668.875</v>
      </c>
    </row>
    <row r="77" spans="1:15" x14ac:dyDescent="0.25">
      <c r="A77" s="7" t="s">
        <v>307</v>
      </c>
      <c r="B77" s="7" t="s">
        <v>29</v>
      </c>
      <c r="C77" s="7" t="s">
        <v>112</v>
      </c>
      <c r="D77" s="27" t="s">
        <v>186</v>
      </c>
      <c r="E77" s="7" t="s">
        <v>15</v>
      </c>
      <c r="F77" s="7" t="s">
        <v>14</v>
      </c>
      <c r="G77" s="7" t="s">
        <v>16</v>
      </c>
      <c r="H77" s="9">
        <v>50</v>
      </c>
      <c r="I77" s="7" t="s">
        <v>24</v>
      </c>
      <c r="J77" s="26">
        <f t="shared" si="5"/>
        <v>477.49999999999989</v>
      </c>
      <c r="K77" s="10">
        <f>H5*J77</f>
        <v>477.49999999999989</v>
      </c>
      <c r="L77" s="11">
        <f t="shared" si="8"/>
        <v>133.69999999999999</v>
      </c>
      <c r="M77" s="6">
        <v>2.6739999999999999</v>
      </c>
      <c r="N77" s="48">
        <f t="shared" si="6"/>
        <v>489.49999999999989</v>
      </c>
      <c r="O77" s="48">
        <f t="shared" si="7"/>
        <v>489.49999999999989</v>
      </c>
    </row>
    <row r="78" spans="1:15" x14ac:dyDescent="0.25">
      <c r="A78" s="7" t="s">
        <v>396</v>
      </c>
      <c r="B78" s="7" t="s">
        <v>29</v>
      </c>
      <c r="C78" s="7" t="s">
        <v>112</v>
      </c>
      <c r="D78" s="27" t="s">
        <v>186</v>
      </c>
      <c r="E78" s="7" t="s">
        <v>15</v>
      </c>
      <c r="F78" s="7" t="s">
        <v>14</v>
      </c>
      <c r="G78" s="7" t="s">
        <v>16</v>
      </c>
      <c r="H78" s="9">
        <v>50</v>
      </c>
      <c r="I78" s="7" t="s">
        <v>390</v>
      </c>
      <c r="J78" s="26">
        <f t="shared" si="5"/>
        <v>610.08928571428567</v>
      </c>
      <c r="K78" s="10">
        <f>H5*J78</f>
        <v>610.08928571428567</v>
      </c>
      <c r="L78" s="11">
        <f t="shared" si="8"/>
        <v>170.82500000000002</v>
      </c>
      <c r="M78" s="67">
        <v>3.4165000000000001</v>
      </c>
      <c r="N78" s="48">
        <f t="shared" si="6"/>
        <v>622.08928571428567</v>
      </c>
      <c r="O78" s="48">
        <f t="shared" si="7"/>
        <v>622.08928571428567</v>
      </c>
    </row>
    <row r="79" spans="1:15" x14ac:dyDescent="0.25">
      <c r="A79" s="7" t="s">
        <v>308</v>
      </c>
      <c r="B79" s="7" t="s">
        <v>29</v>
      </c>
      <c r="C79" s="7" t="s">
        <v>112</v>
      </c>
      <c r="D79" s="27" t="s">
        <v>187</v>
      </c>
      <c r="E79" s="7" t="s">
        <v>15</v>
      </c>
      <c r="F79" s="7" t="s">
        <v>16</v>
      </c>
      <c r="G79" s="7" t="s">
        <v>16</v>
      </c>
      <c r="H79" s="9">
        <v>50</v>
      </c>
      <c r="I79" s="7" t="s">
        <v>24</v>
      </c>
      <c r="J79" s="26">
        <f t="shared" si="5"/>
        <v>423.19266917293237</v>
      </c>
      <c r="K79" s="10">
        <f>H5*J79</f>
        <v>423.19266917293237</v>
      </c>
      <c r="L79" s="11">
        <f t="shared" si="8"/>
        <v>118.49394736842108</v>
      </c>
      <c r="M79" s="6">
        <v>2.3698789473684214</v>
      </c>
      <c r="N79" s="48">
        <f t="shared" si="6"/>
        <v>435.19266917293237</v>
      </c>
      <c r="O79" s="48">
        <f t="shared" si="7"/>
        <v>435.19266917293237</v>
      </c>
    </row>
    <row r="80" spans="1:15" x14ac:dyDescent="0.25">
      <c r="A80" s="7" t="s">
        <v>397</v>
      </c>
      <c r="B80" s="7" t="s">
        <v>29</v>
      </c>
      <c r="C80" s="7" t="s">
        <v>112</v>
      </c>
      <c r="D80" s="27" t="s">
        <v>187</v>
      </c>
      <c r="E80" s="7" t="s">
        <v>15</v>
      </c>
      <c r="F80" s="7" t="s">
        <v>16</v>
      </c>
      <c r="G80" s="7" t="s">
        <v>16</v>
      </c>
      <c r="H80" s="9">
        <v>50</v>
      </c>
      <c r="I80" s="7" t="s">
        <v>390</v>
      </c>
      <c r="J80" s="26">
        <f t="shared" si="5"/>
        <v>555.80357142857133</v>
      </c>
      <c r="K80" s="10">
        <f>H5*J80</f>
        <v>555.80357142857133</v>
      </c>
      <c r="L80" s="11">
        <f t="shared" si="8"/>
        <v>155.625</v>
      </c>
      <c r="M80" s="67">
        <v>3.1124999999999998</v>
      </c>
      <c r="N80" s="48">
        <f t="shared" si="6"/>
        <v>567.80357142857133</v>
      </c>
      <c r="O80" s="48">
        <f t="shared" si="7"/>
        <v>567.80357142857133</v>
      </c>
    </row>
    <row r="81" spans="1:15" x14ac:dyDescent="0.25">
      <c r="A81" s="7" t="s">
        <v>309</v>
      </c>
      <c r="B81" s="7" t="s">
        <v>29</v>
      </c>
      <c r="C81" s="7" t="s">
        <v>112</v>
      </c>
      <c r="D81" s="27" t="s">
        <v>188</v>
      </c>
      <c r="E81" s="7" t="s">
        <v>16</v>
      </c>
      <c r="F81" s="7" t="s">
        <v>14</v>
      </c>
      <c r="G81" s="7" t="s">
        <v>16</v>
      </c>
      <c r="H81" s="9">
        <v>50</v>
      </c>
      <c r="I81" s="7" t="s">
        <v>24</v>
      </c>
      <c r="J81" s="26">
        <f t="shared" si="5"/>
        <v>518.31484962406023</v>
      </c>
      <c r="K81" s="10">
        <f>H5*J81</f>
        <v>518.31484962406023</v>
      </c>
      <c r="L81" s="11">
        <f t="shared" si="8"/>
        <v>145.12815789473689</v>
      </c>
      <c r="M81" s="6">
        <v>2.9025631578947375</v>
      </c>
      <c r="N81" s="48">
        <f t="shared" si="6"/>
        <v>530.31484962406023</v>
      </c>
      <c r="O81" s="48">
        <f t="shared" si="7"/>
        <v>530.31484962406023</v>
      </c>
    </row>
    <row r="82" spans="1:15" x14ac:dyDescent="0.25">
      <c r="A82" s="7" t="s">
        <v>398</v>
      </c>
      <c r="B82" s="7" t="s">
        <v>29</v>
      </c>
      <c r="C82" s="7" t="s">
        <v>112</v>
      </c>
      <c r="D82" s="27" t="s">
        <v>188</v>
      </c>
      <c r="E82" s="7" t="s">
        <v>16</v>
      </c>
      <c r="F82" s="7" t="s">
        <v>14</v>
      </c>
      <c r="G82" s="7" t="s">
        <v>16</v>
      </c>
      <c r="H82" s="9">
        <v>50</v>
      </c>
      <c r="I82" s="7" t="s">
        <v>390</v>
      </c>
      <c r="J82" s="26">
        <f t="shared" si="5"/>
        <v>650.98214285714278</v>
      </c>
      <c r="K82" s="10">
        <f>H5*J82</f>
        <v>650.98214285714278</v>
      </c>
      <c r="L82" s="11">
        <f t="shared" si="8"/>
        <v>182.27500000000001</v>
      </c>
      <c r="M82" s="67">
        <v>3.6455000000000002</v>
      </c>
      <c r="N82" s="48">
        <f t="shared" si="6"/>
        <v>662.98214285714278</v>
      </c>
      <c r="O82" s="48">
        <f t="shared" si="7"/>
        <v>662.98214285714278</v>
      </c>
    </row>
    <row r="83" spans="1:15" x14ac:dyDescent="0.25">
      <c r="A83" s="7" t="s">
        <v>310</v>
      </c>
      <c r="B83" s="7" t="s">
        <v>29</v>
      </c>
      <c r="C83" s="7" t="s">
        <v>112</v>
      </c>
      <c r="D83" s="27" t="s">
        <v>189</v>
      </c>
      <c r="E83" s="7" t="s">
        <v>16</v>
      </c>
      <c r="F83" s="7" t="s">
        <v>19</v>
      </c>
      <c r="G83" s="7" t="s">
        <v>16</v>
      </c>
      <c r="H83" s="9">
        <v>50</v>
      </c>
      <c r="I83" s="7" t="s">
        <v>24</v>
      </c>
      <c r="J83" s="26">
        <f t="shared" si="5"/>
        <v>565.16447368421052</v>
      </c>
      <c r="K83" s="10">
        <f>H5*J83</f>
        <v>565.16447368421052</v>
      </c>
      <c r="L83" s="11">
        <f t="shared" si="8"/>
        <v>158.24605263157895</v>
      </c>
      <c r="M83" s="6">
        <v>3.1649210526315792</v>
      </c>
      <c r="N83" s="48">
        <f t="shared" si="6"/>
        <v>577.16447368421052</v>
      </c>
      <c r="O83" s="48">
        <f t="shared" si="7"/>
        <v>577.16447368421052</v>
      </c>
    </row>
    <row r="84" spans="1:15" x14ac:dyDescent="0.25">
      <c r="A84" s="7" t="s">
        <v>399</v>
      </c>
      <c r="B84" s="7" t="s">
        <v>29</v>
      </c>
      <c r="C84" s="7" t="s">
        <v>112</v>
      </c>
      <c r="D84" s="27" t="s">
        <v>189</v>
      </c>
      <c r="E84" s="7" t="s">
        <v>16</v>
      </c>
      <c r="F84" s="7" t="s">
        <v>19</v>
      </c>
      <c r="G84" s="7" t="s">
        <v>16</v>
      </c>
      <c r="H84" s="9">
        <v>50</v>
      </c>
      <c r="I84" s="7" t="s">
        <v>390</v>
      </c>
      <c r="J84" s="26">
        <f t="shared" si="5"/>
        <v>697.76785714285711</v>
      </c>
      <c r="K84" s="10">
        <f>H5*J84</f>
        <v>697.76785714285711</v>
      </c>
      <c r="L84" s="11">
        <f t="shared" si="8"/>
        <v>195.375</v>
      </c>
      <c r="M84" s="67">
        <v>3.9075000000000002</v>
      </c>
      <c r="N84" s="48">
        <f t="shared" si="6"/>
        <v>709.76785714285711</v>
      </c>
      <c r="O84" s="48">
        <f t="shared" si="7"/>
        <v>709.76785714285711</v>
      </c>
    </row>
    <row r="85" spans="1:15" x14ac:dyDescent="0.25">
      <c r="A85" s="7" t="s">
        <v>311</v>
      </c>
      <c r="B85" s="7" t="s">
        <v>29</v>
      </c>
      <c r="C85" s="7" t="s">
        <v>112</v>
      </c>
      <c r="D85" s="27" t="s">
        <v>164</v>
      </c>
      <c r="E85" s="7" t="s">
        <v>31</v>
      </c>
      <c r="F85" s="7" t="s">
        <v>15</v>
      </c>
      <c r="G85" s="7" t="s">
        <v>19</v>
      </c>
      <c r="H85" s="9">
        <v>50</v>
      </c>
      <c r="I85" s="7" t="s">
        <v>24</v>
      </c>
      <c r="J85" s="26">
        <f t="shared" si="5"/>
        <v>381.58270676691723</v>
      </c>
      <c r="K85" s="10">
        <f>H5*J85</f>
        <v>381.58270676691723</v>
      </c>
      <c r="L85" s="11">
        <f t="shared" si="8"/>
        <v>106.84315789473683</v>
      </c>
      <c r="M85" s="6">
        <v>2.1368631578947368</v>
      </c>
      <c r="N85" s="48">
        <f t="shared" si="6"/>
        <v>393.58270676691723</v>
      </c>
      <c r="O85" s="48">
        <f t="shared" si="7"/>
        <v>393.58270676691723</v>
      </c>
    </row>
    <row r="86" spans="1:15" x14ac:dyDescent="0.25">
      <c r="A86" s="7" t="s">
        <v>400</v>
      </c>
      <c r="B86" s="7" t="s">
        <v>29</v>
      </c>
      <c r="C86" s="7" t="s">
        <v>112</v>
      </c>
      <c r="D86" s="27" t="s">
        <v>164</v>
      </c>
      <c r="E86" s="7" t="s">
        <v>31</v>
      </c>
      <c r="F86" s="7" t="s">
        <v>15</v>
      </c>
      <c r="G86" s="7" t="s">
        <v>19</v>
      </c>
      <c r="H86" s="9">
        <v>50</v>
      </c>
      <c r="I86" s="7" t="s">
        <v>390</v>
      </c>
      <c r="J86" s="26">
        <f t="shared" si="5"/>
        <v>514.19642857142856</v>
      </c>
      <c r="K86" s="10">
        <f>H5*J86</f>
        <v>514.19642857142856</v>
      </c>
      <c r="L86" s="11">
        <f t="shared" si="8"/>
        <v>143.97500000000002</v>
      </c>
      <c r="M86" s="67">
        <v>2.8795000000000002</v>
      </c>
      <c r="N86" s="48">
        <f t="shared" si="6"/>
        <v>526.19642857142856</v>
      </c>
      <c r="O86" s="48">
        <f t="shared" si="7"/>
        <v>526.19642857142856</v>
      </c>
    </row>
    <row r="87" spans="1:15" x14ac:dyDescent="0.25">
      <c r="A87" s="7" t="s">
        <v>312</v>
      </c>
      <c r="B87" s="7" t="s">
        <v>29</v>
      </c>
      <c r="C87" s="7" t="s">
        <v>112</v>
      </c>
      <c r="D87" s="27" t="s">
        <v>162</v>
      </c>
      <c r="E87" s="7" t="s">
        <v>31</v>
      </c>
      <c r="F87" s="7" t="s">
        <v>16</v>
      </c>
      <c r="G87" s="7" t="s">
        <v>19</v>
      </c>
      <c r="H87" s="9">
        <v>50</v>
      </c>
      <c r="I87" s="7" t="s">
        <v>24</v>
      </c>
      <c r="J87" s="26">
        <f t="shared" si="5"/>
        <v>425.02913533834584</v>
      </c>
      <c r="K87" s="10">
        <f>H5*J87</f>
        <v>425.02913533834584</v>
      </c>
      <c r="L87" s="11">
        <f t="shared" si="8"/>
        <v>119.00815789473684</v>
      </c>
      <c r="M87" s="6">
        <v>2.3801631578947369</v>
      </c>
      <c r="N87" s="48">
        <f t="shared" si="6"/>
        <v>437.02913533834584</v>
      </c>
      <c r="O87" s="48">
        <f t="shared" si="7"/>
        <v>437.02913533834584</v>
      </c>
    </row>
    <row r="88" spans="1:15" x14ac:dyDescent="0.25">
      <c r="A88" s="7" t="s">
        <v>401</v>
      </c>
      <c r="B88" s="7" t="s">
        <v>29</v>
      </c>
      <c r="C88" s="7" t="s">
        <v>112</v>
      </c>
      <c r="D88" s="27" t="s">
        <v>162</v>
      </c>
      <c r="E88" s="7" t="s">
        <v>31</v>
      </c>
      <c r="F88" s="7" t="s">
        <v>16</v>
      </c>
      <c r="G88" s="7" t="s">
        <v>19</v>
      </c>
      <c r="H88" s="9">
        <v>50</v>
      </c>
      <c r="I88" s="7" t="s">
        <v>390</v>
      </c>
      <c r="J88" s="26">
        <f t="shared" si="5"/>
        <v>557.58928571428567</v>
      </c>
      <c r="K88" s="10">
        <f>H5*J88</f>
        <v>557.58928571428567</v>
      </c>
      <c r="L88" s="11">
        <f t="shared" si="8"/>
        <v>156.125</v>
      </c>
      <c r="M88" s="67">
        <v>3.1225000000000001</v>
      </c>
      <c r="N88" s="48">
        <f t="shared" si="6"/>
        <v>569.58928571428567</v>
      </c>
      <c r="O88" s="48">
        <f t="shared" si="7"/>
        <v>569.58928571428567</v>
      </c>
    </row>
    <row r="89" spans="1:15" x14ac:dyDescent="0.25">
      <c r="A89" s="7" t="s">
        <v>313</v>
      </c>
      <c r="B89" s="7" t="s">
        <v>29</v>
      </c>
      <c r="C89" s="7" t="s">
        <v>112</v>
      </c>
      <c r="D89" s="27" t="s">
        <v>379</v>
      </c>
      <c r="E89" s="7" t="s">
        <v>31</v>
      </c>
      <c r="F89" s="7" t="s">
        <v>14</v>
      </c>
      <c r="G89" s="7" t="s">
        <v>19</v>
      </c>
      <c r="H89" s="9">
        <v>50</v>
      </c>
      <c r="I89" s="7" t="s">
        <v>24</v>
      </c>
      <c r="J89" s="26">
        <f t="shared" si="5"/>
        <v>484.41165413533844</v>
      </c>
      <c r="K89" s="10">
        <f>H5*J89</f>
        <v>484.41165413533844</v>
      </c>
      <c r="L89" s="11">
        <f t="shared" si="8"/>
        <v>135.63526315789477</v>
      </c>
      <c r="M89" s="6">
        <v>2.7127052631578952</v>
      </c>
      <c r="N89" s="48">
        <f t="shared" si="6"/>
        <v>496.41165413533844</v>
      </c>
      <c r="O89" s="48">
        <f t="shared" si="7"/>
        <v>496.41165413533844</v>
      </c>
    </row>
    <row r="90" spans="1:15" x14ac:dyDescent="0.25">
      <c r="A90" s="7" t="s">
        <v>402</v>
      </c>
      <c r="B90" s="7" t="s">
        <v>29</v>
      </c>
      <c r="C90" s="7" t="s">
        <v>112</v>
      </c>
      <c r="D90" s="27" t="s">
        <v>379</v>
      </c>
      <c r="E90" s="7" t="s">
        <v>31</v>
      </c>
      <c r="F90" s="7" t="s">
        <v>14</v>
      </c>
      <c r="G90" s="7" t="s">
        <v>19</v>
      </c>
      <c r="H90" s="9">
        <v>50</v>
      </c>
      <c r="I90" s="7" t="s">
        <v>390</v>
      </c>
      <c r="J90" s="26">
        <f t="shared" si="5"/>
        <v>616.96428571428567</v>
      </c>
      <c r="K90" s="10">
        <f>H5*J90</f>
        <v>616.96428571428567</v>
      </c>
      <c r="L90" s="11">
        <f t="shared" si="8"/>
        <v>172.75</v>
      </c>
      <c r="M90" s="67">
        <v>3.4550000000000001</v>
      </c>
      <c r="N90" s="48">
        <f t="shared" si="6"/>
        <v>628.96428571428567</v>
      </c>
      <c r="O90" s="48">
        <f t="shared" si="7"/>
        <v>628.96428571428567</v>
      </c>
    </row>
    <row r="91" spans="1:15" x14ac:dyDescent="0.25">
      <c r="A91" s="7" t="s">
        <v>314</v>
      </c>
      <c r="B91" s="7" t="s">
        <v>29</v>
      </c>
      <c r="C91" s="7" t="s">
        <v>112</v>
      </c>
      <c r="D91" s="27" t="s">
        <v>166</v>
      </c>
      <c r="E91" s="7" t="s">
        <v>15</v>
      </c>
      <c r="F91" s="7" t="s">
        <v>14</v>
      </c>
      <c r="G91" s="7" t="s">
        <v>19</v>
      </c>
      <c r="H91" s="9">
        <v>50</v>
      </c>
      <c r="I91" s="7" t="s">
        <v>24</v>
      </c>
      <c r="J91" s="26">
        <f t="shared" si="5"/>
        <v>530.31954887218046</v>
      </c>
      <c r="K91" s="10">
        <f>H5*J91</f>
        <v>530.31954887218046</v>
      </c>
      <c r="L91" s="11">
        <f t="shared" si="8"/>
        <v>148.48947368421054</v>
      </c>
      <c r="M91" s="6">
        <v>2.9697894736842105</v>
      </c>
      <c r="N91" s="48">
        <f t="shared" si="6"/>
        <v>542.31954887218046</v>
      </c>
      <c r="O91" s="48">
        <f t="shared" si="7"/>
        <v>542.31954887218046</v>
      </c>
    </row>
    <row r="92" spans="1:15" x14ac:dyDescent="0.25">
      <c r="A92" s="7" t="s">
        <v>403</v>
      </c>
      <c r="B92" s="7" t="s">
        <v>29</v>
      </c>
      <c r="C92" s="7" t="s">
        <v>112</v>
      </c>
      <c r="D92" s="27" t="s">
        <v>166</v>
      </c>
      <c r="E92" s="7" t="s">
        <v>15</v>
      </c>
      <c r="F92" s="7" t="s">
        <v>14</v>
      </c>
      <c r="G92" s="7" t="s">
        <v>19</v>
      </c>
      <c r="H92" s="9">
        <v>50</v>
      </c>
      <c r="I92" s="7" t="s">
        <v>390</v>
      </c>
      <c r="J92" s="26">
        <f t="shared" si="5"/>
        <v>668.30357142857133</v>
      </c>
      <c r="K92" s="10">
        <f>H5*J92</f>
        <v>668.30357142857133</v>
      </c>
      <c r="L92" s="11">
        <f t="shared" si="8"/>
        <v>187.125</v>
      </c>
      <c r="M92" s="67">
        <v>3.7425000000000002</v>
      </c>
      <c r="N92" s="48">
        <f t="shared" si="6"/>
        <v>680.30357142857133</v>
      </c>
      <c r="O92" s="48">
        <f t="shared" si="7"/>
        <v>680.30357142857133</v>
      </c>
    </row>
    <row r="93" spans="1:15" x14ac:dyDescent="0.25">
      <c r="A93" s="7" t="s">
        <v>315</v>
      </c>
      <c r="B93" s="7" t="s">
        <v>29</v>
      </c>
      <c r="C93" s="7" t="s">
        <v>112</v>
      </c>
      <c r="D93" s="27" t="s">
        <v>190</v>
      </c>
      <c r="E93" s="7" t="s">
        <v>23</v>
      </c>
      <c r="F93" s="7" t="s">
        <v>16</v>
      </c>
      <c r="G93" s="7" t="s">
        <v>19</v>
      </c>
      <c r="H93" s="9">
        <v>50</v>
      </c>
      <c r="I93" s="7" t="s">
        <v>24</v>
      </c>
      <c r="J93" s="26">
        <f t="shared" si="5"/>
        <v>470.93703007518786</v>
      </c>
      <c r="K93" s="10">
        <f>H5*J93</f>
        <v>470.93703007518786</v>
      </c>
      <c r="L93" s="11">
        <f t="shared" si="8"/>
        <v>131.86236842105262</v>
      </c>
      <c r="M93" s="6">
        <v>2.6372473684210527</v>
      </c>
      <c r="N93" s="48">
        <f t="shared" si="6"/>
        <v>482.93703007518786</v>
      </c>
      <c r="O93" s="48">
        <f t="shared" si="7"/>
        <v>482.93703007518786</v>
      </c>
    </row>
    <row r="94" spans="1:15" x14ac:dyDescent="0.25">
      <c r="A94" s="7" t="s">
        <v>404</v>
      </c>
      <c r="B94" s="7" t="s">
        <v>29</v>
      </c>
      <c r="C94" s="7" t="s">
        <v>112</v>
      </c>
      <c r="D94" s="27" t="s">
        <v>190</v>
      </c>
      <c r="E94" s="7" t="s">
        <v>23</v>
      </c>
      <c r="F94" s="7" t="s">
        <v>16</v>
      </c>
      <c r="G94" s="7" t="s">
        <v>19</v>
      </c>
      <c r="H94" s="9">
        <v>50</v>
      </c>
      <c r="I94" s="7" t="s">
        <v>390</v>
      </c>
      <c r="J94" s="26">
        <f t="shared" si="5"/>
        <v>603.48214285714289</v>
      </c>
      <c r="K94" s="10">
        <f>H5*J94</f>
        <v>603.48214285714289</v>
      </c>
      <c r="L94" s="11">
        <f t="shared" si="8"/>
        <v>168.97500000000002</v>
      </c>
      <c r="M94" s="67">
        <v>3.3795000000000002</v>
      </c>
      <c r="N94" s="48">
        <f t="shared" si="6"/>
        <v>615.48214285714289</v>
      </c>
      <c r="O94" s="48">
        <f t="shared" si="7"/>
        <v>615.48214285714289</v>
      </c>
    </row>
    <row r="95" spans="1:15" x14ac:dyDescent="0.25">
      <c r="A95" s="7" t="s">
        <v>316</v>
      </c>
      <c r="B95" s="7" t="s">
        <v>29</v>
      </c>
      <c r="C95" s="7" t="s">
        <v>112</v>
      </c>
      <c r="D95" s="27" t="s">
        <v>378</v>
      </c>
      <c r="E95" s="7" t="s">
        <v>16</v>
      </c>
      <c r="F95" s="7" t="s">
        <v>14</v>
      </c>
      <c r="G95" s="7" t="s">
        <v>19</v>
      </c>
      <c r="H95" s="9">
        <v>50</v>
      </c>
      <c r="I95" s="7" t="s">
        <v>24</v>
      </c>
      <c r="J95" s="26">
        <f t="shared" si="5"/>
        <v>573.76597744360902</v>
      </c>
      <c r="K95" s="10">
        <f>H5*J95</f>
        <v>573.76597744360902</v>
      </c>
      <c r="L95" s="11">
        <f t="shared" si="8"/>
        <v>160.65447368421053</v>
      </c>
      <c r="M95" s="6">
        <v>3.2130894736842106</v>
      </c>
      <c r="N95" s="48">
        <f t="shared" si="6"/>
        <v>585.76597744360902</v>
      </c>
      <c r="O95" s="48">
        <f t="shared" si="7"/>
        <v>585.76597744360902</v>
      </c>
    </row>
    <row r="96" spans="1:15" x14ac:dyDescent="0.25">
      <c r="A96" s="7" t="s">
        <v>405</v>
      </c>
      <c r="B96" s="7" t="s">
        <v>29</v>
      </c>
      <c r="C96" s="7" t="s">
        <v>112</v>
      </c>
      <c r="D96" s="27" t="s">
        <v>378</v>
      </c>
      <c r="E96" s="7" t="s">
        <v>16</v>
      </c>
      <c r="F96" s="7" t="s">
        <v>14</v>
      </c>
      <c r="G96" s="7" t="s">
        <v>19</v>
      </c>
      <c r="H96" s="9">
        <v>50</v>
      </c>
      <c r="I96" s="7" t="s">
        <v>390</v>
      </c>
      <c r="J96" s="26">
        <f t="shared" si="5"/>
        <v>706.33928571428555</v>
      </c>
      <c r="K96" s="10">
        <f>H5*J96</f>
        <v>706.33928571428555</v>
      </c>
      <c r="L96" s="11">
        <f t="shared" si="8"/>
        <v>197.77499999999998</v>
      </c>
      <c r="M96" s="67">
        <v>3.9554999999999998</v>
      </c>
      <c r="N96" s="48">
        <f t="shared" si="6"/>
        <v>718.33928571428555</v>
      </c>
      <c r="O96" s="48">
        <f t="shared" si="7"/>
        <v>718.33928571428555</v>
      </c>
    </row>
    <row r="97" spans="1:15" x14ac:dyDescent="0.25">
      <c r="A97" s="7" t="s">
        <v>317</v>
      </c>
      <c r="B97" s="7" t="s">
        <v>29</v>
      </c>
      <c r="C97" s="7" t="s">
        <v>112</v>
      </c>
      <c r="D97" s="27" t="s">
        <v>170</v>
      </c>
      <c r="E97" s="7" t="s">
        <v>16</v>
      </c>
      <c r="F97" s="7" t="s">
        <v>19</v>
      </c>
      <c r="G97" s="7" t="s">
        <v>19</v>
      </c>
      <c r="H97" s="9">
        <v>50</v>
      </c>
      <c r="I97" s="7" t="s">
        <v>24</v>
      </c>
      <c r="J97" s="26">
        <f t="shared" si="5"/>
        <v>625.50281954887214</v>
      </c>
      <c r="K97" s="10">
        <f>H5*J97</f>
        <v>625.50281954887214</v>
      </c>
      <c r="L97" s="11">
        <f t="shared" si="8"/>
        <v>175.14078947368421</v>
      </c>
      <c r="M97" s="6">
        <v>3.5028157894736842</v>
      </c>
      <c r="N97" s="48">
        <f t="shared" si="6"/>
        <v>637.50281954887214</v>
      </c>
      <c r="O97" s="48">
        <f t="shared" si="7"/>
        <v>637.50281954887214</v>
      </c>
    </row>
    <row r="98" spans="1:15" x14ac:dyDescent="0.25">
      <c r="A98" s="7" t="s">
        <v>406</v>
      </c>
      <c r="B98" s="7" t="s">
        <v>29</v>
      </c>
      <c r="C98" s="7" t="s">
        <v>112</v>
      </c>
      <c r="D98" s="27" t="s">
        <v>170</v>
      </c>
      <c r="E98" s="7" t="s">
        <v>16</v>
      </c>
      <c r="F98" s="7" t="s">
        <v>19</v>
      </c>
      <c r="G98" s="7" t="s">
        <v>19</v>
      </c>
      <c r="H98" s="9">
        <v>50</v>
      </c>
      <c r="I98" s="7" t="s">
        <v>390</v>
      </c>
      <c r="J98" s="26">
        <f t="shared" si="5"/>
        <v>758.12499999999989</v>
      </c>
      <c r="K98" s="10">
        <f>H5*J98</f>
        <v>758.12499999999989</v>
      </c>
      <c r="L98" s="11">
        <f t="shared" si="8"/>
        <v>212.27499999999998</v>
      </c>
      <c r="M98" s="67">
        <v>4.2454999999999998</v>
      </c>
      <c r="N98" s="48">
        <f t="shared" si="6"/>
        <v>770.12499999999989</v>
      </c>
      <c r="O98" s="48">
        <f t="shared" si="7"/>
        <v>770.12499999999989</v>
      </c>
    </row>
    <row r="99" spans="1:15" x14ac:dyDescent="0.25">
      <c r="A99" s="7" t="s">
        <v>318</v>
      </c>
      <c r="B99" s="7" t="s">
        <v>29</v>
      </c>
      <c r="C99" s="7" t="s">
        <v>112</v>
      </c>
      <c r="D99" s="27" t="s">
        <v>169</v>
      </c>
      <c r="E99" s="7" t="s">
        <v>31</v>
      </c>
      <c r="F99" s="7" t="s">
        <v>15</v>
      </c>
      <c r="G99" s="7" t="s">
        <v>26</v>
      </c>
      <c r="H99" s="9">
        <v>50</v>
      </c>
      <c r="I99" s="7" t="s">
        <v>24</v>
      </c>
      <c r="J99" s="26">
        <f t="shared" si="5"/>
        <v>481.0187969924811</v>
      </c>
      <c r="K99" s="10">
        <f>H5*J99</f>
        <v>481.0187969924811</v>
      </c>
      <c r="L99" s="11">
        <f t="shared" si="8"/>
        <v>134.68526315789472</v>
      </c>
      <c r="M99" s="13">
        <v>2.6937052631578946</v>
      </c>
      <c r="N99" s="48">
        <f t="shared" si="6"/>
        <v>493.0187969924811</v>
      </c>
      <c r="O99" s="48">
        <f t="shared" si="7"/>
        <v>493.0187969924811</v>
      </c>
    </row>
    <row r="100" spans="1:15" x14ac:dyDescent="0.25">
      <c r="A100" s="7" t="s">
        <v>407</v>
      </c>
      <c r="B100" s="7" t="s">
        <v>29</v>
      </c>
      <c r="C100" s="7" t="s">
        <v>112</v>
      </c>
      <c r="D100" s="27" t="s">
        <v>169</v>
      </c>
      <c r="E100" s="7" t="s">
        <v>31</v>
      </c>
      <c r="F100" s="7" t="s">
        <v>15</v>
      </c>
      <c r="G100" s="7" t="s">
        <v>26</v>
      </c>
      <c r="H100" s="9">
        <v>50</v>
      </c>
      <c r="I100" s="7" t="s">
        <v>390</v>
      </c>
      <c r="J100" s="26">
        <f t="shared" si="5"/>
        <v>613.66071428571433</v>
      </c>
      <c r="K100" s="10">
        <f>H5*J100</f>
        <v>613.66071428571433</v>
      </c>
      <c r="L100" s="11">
        <f t="shared" si="8"/>
        <v>171.82500000000002</v>
      </c>
      <c r="M100" s="67">
        <v>3.4365000000000001</v>
      </c>
      <c r="N100" s="48">
        <f t="shared" si="6"/>
        <v>625.66071428571433</v>
      </c>
      <c r="O100" s="48">
        <f t="shared" si="7"/>
        <v>625.66071428571433</v>
      </c>
    </row>
    <row r="101" spans="1:15" x14ac:dyDescent="0.25">
      <c r="A101" s="7" t="s">
        <v>319</v>
      </c>
      <c r="B101" s="7" t="s">
        <v>29</v>
      </c>
      <c r="C101" s="7" t="s">
        <v>112</v>
      </c>
      <c r="D101" s="27" t="s">
        <v>171</v>
      </c>
      <c r="E101" s="7" t="s">
        <v>31</v>
      </c>
      <c r="F101" s="7" t="s">
        <v>16</v>
      </c>
      <c r="G101" s="7" t="s">
        <v>26</v>
      </c>
      <c r="H101" s="9">
        <v>50</v>
      </c>
      <c r="I101" s="7" t="s">
        <v>24</v>
      </c>
      <c r="J101" s="26">
        <f t="shared" si="5"/>
        <v>527.66071428571422</v>
      </c>
      <c r="K101" s="10">
        <f>H5*J101</f>
        <v>527.66071428571422</v>
      </c>
      <c r="L101" s="11">
        <f t="shared" si="8"/>
        <v>147.745</v>
      </c>
      <c r="M101" s="13">
        <v>2.9548999999999999</v>
      </c>
      <c r="N101" s="48">
        <f t="shared" si="6"/>
        <v>539.66071428571422</v>
      </c>
      <c r="O101" s="48">
        <f t="shared" si="7"/>
        <v>539.66071428571422</v>
      </c>
    </row>
    <row r="102" spans="1:15" x14ac:dyDescent="0.25">
      <c r="A102" s="7" t="s">
        <v>408</v>
      </c>
      <c r="B102" s="7" t="s">
        <v>29</v>
      </c>
      <c r="C102" s="7" t="s">
        <v>112</v>
      </c>
      <c r="D102" s="27" t="s">
        <v>171</v>
      </c>
      <c r="E102" s="7" t="s">
        <v>31</v>
      </c>
      <c r="F102" s="7" t="s">
        <v>16</v>
      </c>
      <c r="G102" s="7" t="s">
        <v>26</v>
      </c>
      <c r="H102" s="9">
        <v>50</v>
      </c>
      <c r="I102" s="7" t="s">
        <v>390</v>
      </c>
      <c r="J102" s="26">
        <f t="shared" si="5"/>
        <v>660.26785714285711</v>
      </c>
      <c r="K102" s="10">
        <f>H5*J102</f>
        <v>660.26785714285711</v>
      </c>
      <c r="L102" s="11">
        <f t="shared" ref="L102:L122" si="9">M102*H102</f>
        <v>184.875</v>
      </c>
      <c r="M102" s="67">
        <v>3.6974999999999998</v>
      </c>
      <c r="N102" s="48">
        <f t="shared" si="6"/>
        <v>672.26785714285711</v>
      </c>
      <c r="O102" s="48">
        <f t="shared" si="7"/>
        <v>672.26785714285711</v>
      </c>
    </row>
    <row r="103" spans="1:15" x14ac:dyDescent="0.25">
      <c r="A103" s="7" t="s">
        <v>320</v>
      </c>
      <c r="B103" s="7" t="s">
        <v>29</v>
      </c>
      <c r="C103" s="7" t="s">
        <v>112</v>
      </c>
      <c r="D103" s="27" t="s">
        <v>380</v>
      </c>
      <c r="E103" s="7" t="s">
        <v>31</v>
      </c>
      <c r="F103" s="7" t="s">
        <v>14</v>
      </c>
      <c r="G103" s="7" t="s">
        <v>26</v>
      </c>
      <c r="H103" s="9">
        <v>50</v>
      </c>
      <c r="I103" s="7" t="s">
        <v>24</v>
      </c>
      <c r="J103" s="26">
        <f t="shared" si="5"/>
        <v>588.17105263157896</v>
      </c>
      <c r="K103" s="10">
        <f>H5*J103</f>
        <v>588.17105263157896</v>
      </c>
      <c r="L103" s="11">
        <f t="shared" si="9"/>
        <v>164.68789473684211</v>
      </c>
      <c r="M103" s="13">
        <v>3.2937578947368422</v>
      </c>
      <c r="N103" s="48">
        <f t="shared" si="6"/>
        <v>600.17105263157896</v>
      </c>
      <c r="O103" s="48">
        <f t="shared" si="7"/>
        <v>600.17105263157896</v>
      </c>
    </row>
    <row r="104" spans="1:15" x14ac:dyDescent="0.25">
      <c r="A104" s="7" t="s">
        <v>409</v>
      </c>
      <c r="B104" s="7" t="s">
        <v>29</v>
      </c>
      <c r="C104" s="7" t="s">
        <v>112</v>
      </c>
      <c r="D104" s="27" t="s">
        <v>380</v>
      </c>
      <c r="E104" s="7" t="s">
        <v>31</v>
      </c>
      <c r="F104" s="7" t="s">
        <v>14</v>
      </c>
      <c r="G104" s="7" t="s">
        <v>26</v>
      </c>
      <c r="H104" s="9">
        <v>50</v>
      </c>
      <c r="I104" s="7" t="s">
        <v>390</v>
      </c>
      <c r="J104" s="26">
        <f t="shared" si="5"/>
        <v>720.80357142857144</v>
      </c>
      <c r="K104" s="10">
        <f>H5*J104</f>
        <v>720.80357142857144</v>
      </c>
      <c r="L104" s="11">
        <f t="shared" si="9"/>
        <v>201.82500000000002</v>
      </c>
      <c r="M104" s="67">
        <v>4.0365000000000002</v>
      </c>
      <c r="N104" s="48">
        <f t="shared" si="6"/>
        <v>732.80357142857144</v>
      </c>
      <c r="O104" s="48">
        <f t="shared" si="7"/>
        <v>732.80357142857144</v>
      </c>
    </row>
    <row r="105" spans="1:15" x14ac:dyDescent="0.25">
      <c r="A105" s="7" t="s">
        <v>321</v>
      </c>
      <c r="B105" s="7" t="s">
        <v>29</v>
      </c>
      <c r="C105" s="7" t="s">
        <v>112</v>
      </c>
      <c r="D105" s="27" t="s">
        <v>191</v>
      </c>
      <c r="E105" s="7" t="s">
        <v>31</v>
      </c>
      <c r="F105" s="7" t="s">
        <v>19</v>
      </c>
      <c r="G105" s="7" t="s">
        <v>26</v>
      </c>
      <c r="H105" s="9">
        <v>50</v>
      </c>
      <c r="I105" s="7" t="s">
        <v>24</v>
      </c>
      <c r="J105" s="26">
        <f t="shared" si="5"/>
        <v>638.78007518796983</v>
      </c>
      <c r="K105" s="10">
        <f>H5*J105</f>
        <v>638.78007518796983</v>
      </c>
      <c r="L105" s="11">
        <f t="shared" si="9"/>
        <v>178.85842105263157</v>
      </c>
      <c r="M105" s="13">
        <v>3.5771684210526313</v>
      </c>
      <c r="N105" s="48">
        <f t="shared" si="6"/>
        <v>650.78007518796983</v>
      </c>
      <c r="O105" s="48">
        <f t="shared" si="7"/>
        <v>650.78007518796983</v>
      </c>
    </row>
    <row r="106" spans="1:15" x14ac:dyDescent="0.25">
      <c r="A106" s="7" t="s">
        <v>410</v>
      </c>
      <c r="B106" s="7" t="s">
        <v>29</v>
      </c>
      <c r="C106" s="7" t="s">
        <v>112</v>
      </c>
      <c r="D106" s="27" t="s">
        <v>191</v>
      </c>
      <c r="E106" s="7" t="s">
        <v>31</v>
      </c>
      <c r="F106" s="7" t="s">
        <v>19</v>
      </c>
      <c r="G106" s="7" t="s">
        <v>26</v>
      </c>
      <c r="H106" s="9">
        <v>50</v>
      </c>
      <c r="I106" s="7" t="s">
        <v>390</v>
      </c>
      <c r="J106" s="26">
        <f t="shared" si="5"/>
        <v>771.33928571428567</v>
      </c>
      <c r="K106" s="10">
        <f>H5*J106</f>
        <v>771.33928571428567</v>
      </c>
      <c r="L106" s="11">
        <f t="shared" si="9"/>
        <v>215.97499999999999</v>
      </c>
      <c r="M106" s="67">
        <v>4.3194999999999997</v>
      </c>
      <c r="N106" s="48">
        <f t="shared" si="6"/>
        <v>783.33928571428567</v>
      </c>
      <c r="O106" s="48">
        <f t="shared" si="7"/>
        <v>783.33928571428567</v>
      </c>
    </row>
    <row r="107" spans="1:15" x14ac:dyDescent="0.25">
      <c r="A107" s="7" t="s">
        <v>322</v>
      </c>
      <c r="B107" s="7" t="s">
        <v>29</v>
      </c>
      <c r="C107" s="7" t="s">
        <v>112</v>
      </c>
      <c r="D107" s="27" t="s">
        <v>174</v>
      </c>
      <c r="E107" s="7" t="s">
        <v>15</v>
      </c>
      <c r="F107" s="7" t="s">
        <v>14</v>
      </c>
      <c r="G107" s="7" t="s">
        <v>26</v>
      </c>
      <c r="H107" s="9">
        <v>50</v>
      </c>
      <c r="I107" s="7" t="s">
        <v>24</v>
      </c>
      <c r="J107" s="26">
        <f t="shared" si="5"/>
        <v>633.51503759398497</v>
      </c>
      <c r="K107" s="10">
        <f>H5*J107</f>
        <v>633.51503759398497</v>
      </c>
      <c r="L107" s="11">
        <f t="shared" si="9"/>
        <v>177.3842105263158</v>
      </c>
      <c r="M107" s="13">
        <v>3.5476842105263158</v>
      </c>
      <c r="N107" s="48">
        <f t="shared" si="6"/>
        <v>645.51503759398497</v>
      </c>
      <c r="O107" s="48">
        <f t="shared" si="7"/>
        <v>645.51503759398497</v>
      </c>
    </row>
    <row r="108" spans="1:15" x14ac:dyDescent="0.25">
      <c r="A108" s="7" t="s">
        <v>411</v>
      </c>
      <c r="B108" s="7" t="s">
        <v>29</v>
      </c>
      <c r="C108" s="7" t="s">
        <v>112</v>
      </c>
      <c r="D108" s="27" t="s">
        <v>174</v>
      </c>
      <c r="E108" s="7" t="s">
        <v>15</v>
      </c>
      <c r="F108" s="7" t="s">
        <v>14</v>
      </c>
      <c r="G108" s="7" t="s">
        <v>26</v>
      </c>
      <c r="H108" s="9">
        <v>50</v>
      </c>
      <c r="I108" s="7" t="s">
        <v>390</v>
      </c>
      <c r="J108" s="26">
        <f t="shared" ref="J108:J122" si="10">(L108)/0.28</f>
        <v>766.16071428571411</v>
      </c>
      <c r="K108" s="10">
        <f>H5*J108</f>
        <v>766.16071428571411</v>
      </c>
      <c r="L108" s="11">
        <f t="shared" si="9"/>
        <v>214.52499999999998</v>
      </c>
      <c r="M108" s="67">
        <v>4.2904999999999998</v>
      </c>
      <c r="N108" s="48">
        <f t="shared" si="6"/>
        <v>778.16071428571411</v>
      </c>
      <c r="O108" s="48">
        <f t="shared" si="7"/>
        <v>778.16071428571411</v>
      </c>
    </row>
    <row r="109" spans="1:15" x14ac:dyDescent="0.25">
      <c r="A109" s="7" t="s">
        <v>323</v>
      </c>
      <c r="B109" s="7" t="s">
        <v>29</v>
      </c>
      <c r="C109" s="7" t="s">
        <v>112</v>
      </c>
      <c r="D109" s="27" t="s">
        <v>192</v>
      </c>
      <c r="E109" s="7" t="s">
        <v>15</v>
      </c>
      <c r="F109" s="7" t="s">
        <v>16</v>
      </c>
      <c r="G109" s="7" t="s">
        <v>26</v>
      </c>
      <c r="H109" s="9">
        <v>50</v>
      </c>
      <c r="I109" s="7" t="s">
        <v>24</v>
      </c>
      <c r="J109" s="26">
        <f t="shared" si="10"/>
        <v>573.00469924812023</v>
      </c>
      <c r="K109" s="10">
        <f>H5*J109</f>
        <v>573.00469924812023</v>
      </c>
      <c r="L109" s="11">
        <f t="shared" si="9"/>
        <v>160.44131578947369</v>
      </c>
      <c r="M109" s="13">
        <v>3.2088263157894739</v>
      </c>
      <c r="N109" s="48">
        <f t="shared" si="6"/>
        <v>585.00469924812023</v>
      </c>
      <c r="O109" s="48">
        <f t="shared" si="7"/>
        <v>585.00469924812023</v>
      </c>
    </row>
    <row r="110" spans="1:15" x14ac:dyDescent="0.25">
      <c r="A110" s="7" t="s">
        <v>412</v>
      </c>
      <c r="B110" s="7" t="s">
        <v>29</v>
      </c>
      <c r="C110" s="7" t="s">
        <v>112</v>
      </c>
      <c r="D110" s="27" t="s">
        <v>192</v>
      </c>
      <c r="E110" s="7" t="s">
        <v>15</v>
      </c>
      <c r="F110" s="7" t="s">
        <v>16</v>
      </c>
      <c r="G110" s="7" t="s">
        <v>26</v>
      </c>
      <c r="H110" s="9">
        <v>50</v>
      </c>
      <c r="I110" s="7" t="s">
        <v>390</v>
      </c>
      <c r="J110" s="26">
        <f t="shared" si="10"/>
        <v>705.62499999999989</v>
      </c>
      <c r="K110" s="10">
        <f>H5*J110</f>
        <v>705.62499999999989</v>
      </c>
      <c r="L110" s="11">
        <f t="shared" si="9"/>
        <v>197.57499999999999</v>
      </c>
      <c r="M110" s="67">
        <v>3.9514999999999998</v>
      </c>
      <c r="N110" s="48">
        <f t="shared" si="6"/>
        <v>717.62499999999989</v>
      </c>
      <c r="O110" s="48">
        <f t="shared" si="7"/>
        <v>717.62499999999989</v>
      </c>
    </row>
    <row r="111" spans="1:15" x14ac:dyDescent="0.25">
      <c r="A111" s="7" t="s">
        <v>324</v>
      </c>
      <c r="B111" s="7" t="s">
        <v>29</v>
      </c>
      <c r="C111" s="7" t="s">
        <v>112</v>
      </c>
      <c r="D111" s="27" t="s">
        <v>178</v>
      </c>
      <c r="E111" s="7" t="s">
        <v>15</v>
      </c>
      <c r="F111" s="7" t="s">
        <v>19</v>
      </c>
      <c r="G111" s="7" t="s">
        <v>26</v>
      </c>
      <c r="H111" s="9">
        <v>50</v>
      </c>
      <c r="I111" s="7" t="s">
        <v>24</v>
      </c>
      <c r="J111" s="26">
        <f t="shared" si="10"/>
        <v>684.12406015037584</v>
      </c>
      <c r="K111" s="10">
        <f>H5*J111</f>
        <v>684.12406015037584</v>
      </c>
      <c r="L111" s="11">
        <f t="shared" si="9"/>
        <v>191.55473684210526</v>
      </c>
      <c r="M111" s="13">
        <v>3.8310947368421053</v>
      </c>
      <c r="N111" s="48">
        <f t="shared" si="6"/>
        <v>696.12406015037584</v>
      </c>
      <c r="O111" s="48">
        <f t="shared" si="7"/>
        <v>696.12406015037584</v>
      </c>
    </row>
    <row r="112" spans="1:15" x14ac:dyDescent="0.25">
      <c r="A112" s="7" t="s">
        <v>413</v>
      </c>
      <c r="B112" s="7" t="s">
        <v>29</v>
      </c>
      <c r="C112" s="7" t="s">
        <v>112</v>
      </c>
      <c r="D112" s="27" t="s">
        <v>178</v>
      </c>
      <c r="E112" s="7" t="s">
        <v>15</v>
      </c>
      <c r="F112" s="7" t="s">
        <v>19</v>
      </c>
      <c r="G112" s="7" t="s">
        <v>26</v>
      </c>
      <c r="H112" s="9">
        <v>50</v>
      </c>
      <c r="I112" s="7" t="s">
        <v>390</v>
      </c>
      <c r="J112" s="26">
        <f t="shared" si="10"/>
        <v>834.55357142857133</v>
      </c>
      <c r="K112" s="10">
        <f>H5*J112</f>
        <v>834.55357142857133</v>
      </c>
      <c r="L112" s="11">
        <f t="shared" si="9"/>
        <v>233.67499999999998</v>
      </c>
      <c r="M112" s="67">
        <v>4.6734999999999998</v>
      </c>
      <c r="N112" s="48">
        <f t="shared" si="6"/>
        <v>846.55357142857133</v>
      </c>
      <c r="O112" s="48">
        <f t="shared" si="7"/>
        <v>846.55357142857133</v>
      </c>
    </row>
    <row r="113" spans="1:15" x14ac:dyDescent="0.25">
      <c r="A113" s="7" t="s">
        <v>325</v>
      </c>
      <c r="B113" s="7" t="s">
        <v>29</v>
      </c>
      <c r="C113" s="7" t="s">
        <v>112</v>
      </c>
      <c r="D113" s="27" t="s">
        <v>176</v>
      </c>
      <c r="E113" s="7" t="s">
        <v>16</v>
      </c>
      <c r="F113" s="7" t="s">
        <v>14</v>
      </c>
      <c r="G113" s="7" t="s">
        <v>26</v>
      </c>
      <c r="H113" s="9">
        <v>50</v>
      </c>
      <c r="I113" s="7" t="s">
        <v>24</v>
      </c>
      <c r="J113" s="26">
        <f t="shared" si="10"/>
        <v>680.15695488721792</v>
      </c>
      <c r="K113" s="10">
        <f>H5*J113</f>
        <v>680.15695488721792</v>
      </c>
      <c r="L113" s="11">
        <f t="shared" si="9"/>
        <v>190.44394736842105</v>
      </c>
      <c r="M113" s="13">
        <v>3.808878947368421</v>
      </c>
      <c r="N113" s="48">
        <f t="shared" si="6"/>
        <v>692.15695488721792</v>
      </c>
      <c r="O113" s="48">
        <f t="shared" si="7"/>
        <v>692.15695488721792</v>
      </c>
    </row>
    <row r="114" spans="1:15" x14ac:dyDescent="0.25">
      <c r="A114" s="7" t="s">
        <v>414</v>
      </c>
      <c r="B114" s="7" t="s">
        <v>29</v>
      </c>
      <c r="C114" s="7" t="s">
        <v>112</v>
      </c>
      <c r="D114" s="27" t="s">
        <v>176</v>
      </c>
      <c r="E114" s="7" t="s">
        <v>16</v>
      </c>
      <c r="F114" s="7" t="s">
        <v>14</v>
      </c>
      <c r="G114" s="7" t="s">
        <v>26</v>
      </c>
      <c r="H114" s="9">
        <v>50</v>
      </c>
      <c r="I114" s="7" t="s">
        <v>390</v>
      </c>
      <c r="J114" s="26">
        <f t="shared" si="10"/>
        <v>812.767857142857</v>
      </c>
      <c r="K114" s="10">
        <f>H5*J114</f>
        <v>812.767857142857</v>
      </c>
      <c r="L114" s="11">
        <f t="shared" si="9"/>
        <v>227.57499999999999</v>
      </c>
      <c r="M114" s="67">
        <v>4.5514999999999999</v>
      </c>
      <c r="N114" s="48">
        <f t="shared" si="6"/>
        <v>824.767857142857</v>
      </c>
      <c r="O114" s="48">
        <f t="shared" si="7"/>
        <v>824.767857142857</v>
      </c>
    </row>
    <row r="115" spans="1:15" x14ac:dyDescent="0.25">
      <c r="A115" s="7" t="s">
        <v>326</v>
      </c>
      <c r="B115" s="7" t="s">
        <v>29</v>
      </c>
      <c r="C115" s="7" t="s">
        <v>112</v>
      </c>
      <c r="D115" s="27" t="s">
        <v>177</v>
      </c>
      <c r="E115" s="7" t="s">
        <v>16</v>
      </c>
      <c r="F115" s="7" t="s">
        <v>19</v>
      </c>
      <c r="G115" s="7" t="s">
        <v>26</v>
      </c>
      <c r="H115" s="9">
        <v>50</v>
      </c>
      <c r="I115" s="7" t="s">
        <v>24</v>
      </c>
      <c r="J115" s="26">
        <f t="shared" si="10"/>
        <v>730.76597744360913</v>
      </c>
      <c r="K115" s="10">
        <f>H5*J115</f>
        <v>730.76597744360913</v>
      </c>
      <c r="L115" s="11">
        <f t="shared" si="9"/>
        <v>204.61447368421057</v>
      </c>
      <c r="M115" s="13">
        <v>4.092289473684211</v>
      </c>
      <c r="N115" s="48">
        <f t="shared" si="6"/>
        <v>742.76597744360913</v>
      </c>
      <c r="O115" s="48">
        <f t="shared" si="7"/>
        <v>742.76597744360913</v>
      </c>
    </row>
    <row r="116" spans="1:15" x14ac:dyDescent="0.25">
      <c r="A116" s="7" t="s">
        <v>415</v>
      </c>
      <c r="B116" s="7" t="s">
        <v>29</v>
      </c>
      <c r="C116" s="7" t="s">
        <v>112</v>
      </c>
      <c r="D116" s="27" t="s">
        <v>177</v>
      </c>
      <c r="E116" s="7" t="s">
        <v>16</v>
      </c>
      <c r="F116" s="7" t="s">
        <v>19</v>
      </c>
      <c r="G116" s="7" t="s">
        <v>26</v>
      </c>
      <c r="H116" s="9">
        <v>50</v>
      </c>
      <c r="I116" s="7" t="s">
        <v>390</v>
      </c>
      <c r="J116" s="26">
        <f t="shared" si="10"/>
        <v>863.30357142857144</v>
      </c>
      <c r="K116" s="10">
        <f>H5*J116</f>
        <v>863.30357142857144</v>
      </c>
      <c r="L116" s="11">
        <f t="shared" si="9"/>
        <v>241.72500000000002</v>
      </c>
      <c r="M116" s="67">
        <v>4.8345000000000002</v>
      </c>
      <c r="N116" s="48">
        <f t="shared" si="6"/>
        <v>875.30357142857144</v>
      </c>
      <c r="O116" s="48">
        <f t="shared" si="7"/>
        <v>875.30357142857144</v>
      </c>
    </row>
    <row r="117" spans="1:15" x14ac:dyDescent="0.25">
      <c r="A117" s="7" t="s">
        <v>381</v>
      </c>
      <c r="B117" s="7" t="s">
        <v>29</v>
      </c>
      <c r="C117" s="7" t="s">
        <v>112</v>
      </c>
      <c r="D117" s="7" t="s">
        <v>180</v>
      </c>
      <c r="E117" s="7" t="s">
        <v>16</v>
      </c>
      <c r="F117" s="7" t="s">
        <v>21</v>
      </c>
      <c r="G117" s="7" t="s">
        <v>26</v>
      </c>
      <c r="H117" s="9">
        <v>50</v>
      </c>
      <c r="I117" s="7" t="s">
        <v>24</v>
      </c>
      <c r="J117" s="26">
        <f t="shared" si="10"/>
        <v>1269.6795112781954</v>
      </c>
      <c r="K117" s="10">
        <f>H5*J117</f>
        <v>1269.6795112781954</v>
      </c>
      <c r="L117" s="11">
        <f t="shared" si="9"/>
        <v>355.51026315789477</v>
      </c>
      <c r="M117" s="13">
        <v>7.1102052631578951</v>
      </c>
      <c r="N117" s="48">
        <f>K117+18</f>
        <v>1287.6795112781954</v>
      </c>
      <c r="O117" s="48">
        <f t="shared" si="7"/>
        <v>1287.6795112781954</v>
      </c>
    </row>
    <row r="118" spans="1:15" x14ac:dyDescent="0.25">
      <c r="A118" s="7" t="s">
        <v>416</v>
      </c>
      <c r="B118" s="7" t="s">
        <v>29</v>
      </c>
      <c r="C118" s="7" t="s">
        <v>112</v>
      </c>
      <c r="D118" s="7" t="s">
        <v>180</v>
      </c>
      <c r="E118" s="7" t="s">
        <v>16</v>
      </c>
      <c r="F118" s="7" t="s">
        <v>21</v>
      </c>
      <c r="G118" s="7" t="s">
        <v>26</v>
      </c>
      <c r="H118" s="9">
        <v>50</v>
      </c>
      <c r="I118" s="7" t="s">
        <v>390</v>
      </c>
      <c r="J118" s="26">
        <f t="shared" si="10"/>
        <v>1402.2321428571427</v>
      </c>
      <c r="K118" s="10">
        <f>H5*J118</f>
        <v>1402.2321428571427</v>
      </c>
      <c r="L118" s="11">
        <f t="shared" si="9"/>
        <v>392.625</v>
      </c>
      <c r="M118" s="67">
        <v>7.8525</v>
      </c>
      <c r="N118" s="48">
        <f t="shared" ref="N118:N122" si="11">K118+18</f>
        <v>1420.2321428571427</v>
      </c>
      <c r="O118" s="48">
        <f t="shared" si="7"/>
        <v>1420.2321428571427</v>
      </c>
    </row>
    <row r="119" spans="1:15" x14ac:dyDescent="0.25">
      <c r="A119" s="7" t="s">
        <v>382</v>
      </c>
      <c r="B119" s="7" t="s">
        <v>29</v>
      </c>
      <c r="C119" s="7" t="s">
        <v>112</v>
      </c>
      <c r="D119" s="7" t="s">
        <v>181</v>
      </c>
      <c r="E119" s="7" t="s">
        <v>20</v>
      </c>
      <c r="F119" s="7" t="s">
        <v>21</v>
      </c>
      <c r="G119" s="7" t="s">
        <v>26</v>
      </c>
      <c r="H119" s="9">
        <v>50</v>
      </c>
      <c r="I119" s="7" t="s">
        <v>24</v>
      </c>
      <c r="J119" s="26">
        <f t="shared" si="10"/>
        <v>1514.7716165413533</v>
      </c>
      <c r="K119" s="10">
        <f>H5*J119</f>
        <v>1514.7716165413533</v>
      </c>
      <c r="L119" s="11">
        <f t="shared" si="9"/>
        <v>424.13605263157893</v>
      </c>
      <c r="M119" s="13">
        <v>8.4827210526315788</v>
      </c>
      <c r="N119" s="48">
        <f t="shared" si="11"/>
        <v>1532.7716165413533</v>
      </c>
      <c r="O119" s="48">
        <f t="shared" si="7"/>
        <v>1532.7716165413533</v>
      </c>
    </row>
    <row r="120" spans="1:15" x14ac:dyDescent="0.25">
      <c r="A120" s="7" t="s">
        <v>417</v>
      </c>
      <c r="B120" s="7" t="s">
        <v>29</v>
      </c>
      <c r="C120" s="7" t="s">
        <v>112</v>
      </c>
      <c r="D120" s="7" t="s">
        <v>181</v>
      </c>
      <c r="E120" s="7" t="s">
        <v>20</v>
      </c>
      <c r="F120" s="7" t="s">
        <v>21</v>
      </c>
      <c r="G120" s="7" t="s">
        <v>26</v>
      </c>
      <c r="H120" s="9">
        <v>50</v>
      </c>
      <c r="I120" s="7" t="s">
        <v>390</v>
      </c>
      <c r="J120" s="26">
        <f t="shared" si="10"/>
        <v>1647.4107142857142</v>
      </c>
      <c r="K120" s="10">
        <f>H5*J120</f>
        <v>1647.4107142857142</v>
      </c>
      <c r="L120" s="11">
        <f t="shared" si="9"/>
        <v>461.27500000000003</v>
      </c>
      <c r="M120" s="67">
        <v>9.2255000000000003</v>
      </c>
      <c r="N120" s="48">
        <f t="shared" si="11"/>
        <v>1665.4107142857142</v>
      </c>
      <c r="O120" s="48">
        <f t="shared" si="7"/>
        <v>1665.4107142857142</v>
      </c>
    </row>
    <row r="121" spans="1:15" x14ac:dyDescent="0.25">
      <c r="A121" s="7" t="s">
        <v>383</v>
      </c>
      <c r="B121" s="7" t="s">
        <v>29</v>
      </c>
      <c r="C121" s="7" t="s">
        <v>112</v>
      </c>
      <c r="D121" s="7" t="s">
        <v>182</v>
      </c>
      <c r="E121" s="7" t="s">
        <v>14</v>
      </c>
      <c r="F121" s="14" t="s">
        <v>21</v>
      </c>
      <c r="G121" s="7" t="s">
        <v>26</v>
      </c>
      <c r="H121" s="9">
        <v>50</v>
      </c>
      <c r="I121" s="7" t="s">
        <v>24</v>
      </c>
      <c r="J121" s="26">
        <f t="shared" si="10"/>
        <v>1330.1898496240601</v>
      </c>
      <c r="K121" s="10">
        <f>H5*J121</f>
        <v>1330.1898496240601</v>
      </c>
      <c r="L121" s="11">
        <f t="shared" si="9"/>
        <v>372.45315789473688</v>
      </c>
      <c r="M121" s="13">
        <v>7.4490631578947371</v>
      </c>
      <c r="N121" s="48">
        <f t="shared" si="11"/>
        <v>1348.1898496240601</v>
      </c>
      <c r="O121" s="48">
        <f t="shared" si="7"/>
        <v>1348.1898496240601</v>
      </c>
    </row>
    <row r="122" spans="1:15" x14ac:dyDescent="0.25">
      <c r="A122" s="7" t="s">
        <v>418</v>
      </c>
      <c r="B122" s="7" t="s">
        <v>29</v>
      </c>
      <c r="C122" s="7" t="s">
        <v>112</v>
      </c>
      <c r="D122" s="7" t="s">
        <v>182</v>
      </c>
      <c r="E122" s="7" t="s">
        <v>14</v>
      </c>
      <c r="F122" s="14" t="s">
        <v>21</v>
      </c>
      <c r="G122" s="7" t="s">
        <v>26</v>
      </c>
      <c r="H122" s="9">
        <v>50</v>
      </c>
      <c r="I122" s="7" t="s">
        <v>390</v>
      </c>
      <c r="J122" s="10">
        <f t="shared" si="10"/>
        <v>1284.1964285714284</v>
      </c>
      <c r="K122" s="10">
        <f>H5*J122</f>
        <v>1284.1964285714284</v>
      </c>
      <c r="L122" s="11">
        <f t="shared" si="9"/>
        <v>359.57499999999999</v>
      </c>
      <c r="M122" s="67">
        <v>7.1914999999999996</v>
      </c>
      <c r="N122" s="48">
        <f t="shared" si="11"/>
        <v>1302.1964285714284</v>
      </c>
      <c r="O122" s="48">
        <f t="shared" si="7"/>
        <v>1302.1964285714284</v>
      </c>
    </row>
  </sheetData>
  <sheetProtection algorithmName="SHA-512" hashValue="rRBzRLi2ORH2abtAyKz+Nw7oEA/1st+n7buLYOLObKVOO7yT+KNqibutVyzQt8BrcGXedifk5tgbgp8u6DVbNQ==" saltValue="6k7lm3gtXbMcQ1SCUq2W5g==" spinCount="100000" sheet="1" sort="0" autoFilter="0"/>
  <protectedRanges>
    <protectedRange sqref="H5" name="Range1"/>
    <protectedRange sqref="H9:H122" name="Range2"/>
  </protectedRanges>
  <autoFilter ref="A8:L122" xr:uid="{870467A8-62C7-416E-BA2D-43674954A3BE}"/>
  <mergeCells count="3">
    <mergeCell ref="D6:H6"/>
    <mergeCell ref="D7:H7"/>
    <mergeCell ref="E5:G5"/>
  </mergeCells>
  <pageMargins left="0.7" right="0.7" top="0.75" bottom="0.75" header="0.3" footer="0.3"/>
  <pageSetup scale="8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782D-ACC0-470C-9FA8-06CC4D4663AB}">
  <dimension ref="A1:F3"/>
  <sheetViews>
    <sheetView workbookViewId="0"/>
  </sheetViews>
  <sheetFormatPr defaultRowHeight="15" x14ac:dyDescent="0.25"/>
  <sheetData>
    <row r="1" spans="1:6" x14ac:dyDescent="0.25">
      <c r="A1">
        <v>0.99</v>
      </c>
      <c r="B1">
        <f>A1/0.8</f>
        <v>1.2374999999999998</v>
      </c>
      <c r="C1">
        <f>B1*3</f>
        <v>3.7124999999999995</v>
      </c>
      <c r="D1">
        <v>15</v>
      </c>
      <c r="E1">
        <v>42.21</v>
      </c>
      <c r="F1">
        <f>C1+D1+E1</f>
        <v>60.922499999999999</v>
      </c>
    </row>
    <row r="2" spans="1:6" x14ac:dyDescent="0.25">
      <c r="A2">
        <v>1.4</v>
      </c>
      <c r="B2">
        <f t="shared" ref="B2:B3" si="0">A2/0.8</f>
        <v>1.7499999999999998</v>
      </c>
      <c r="C2">
        <f t="shared" ref="C2:C3" si="1">B2*3</f>
        <v>5.2499999999999991</v>
      </c>
      <c r="D2">
        <v>15</v>
      </c>
      <c r="E2">
        <v>47.29</v>
      </c>
      <c r="F2">
        <f t="shared" ref="F2:F3" si="2">C2+D2+E2</f>
        <v>67.539999999999992</v>
      </c>
    </row>
    <row r="3" spans="1:6" x14ac:dyDescent="0.25">
      <c r="A3">
        <v>2.0499999999999998</v>
      </c>
      <c r="B3">
        <f t="shared" si="0"/>
        <v>2.5624999999999996</v>
      </c>
      <c r="C3">
        <f t="shared" si="1"/>
        <v>7.6874999999999982</v>
      </c>
      <c r="D3">
        <v>15</v>
      </c>
      <c r="E3">
        <v>59.44</v>
      </c>
      <c r="F3">
        <f t="shared" si="2"/>
        <v>82.127499999999998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B443-FEE8-4811-BB9F-51D617A2CFE2}">
  <dimension ref="A1:N91"/>
  <sheetViews>
    <sheetView tabSelected="1" zoomScale="80" zoomScaleNormal="80" workbookViewId="0">
      <selection activeCell="D6" sqref="D6:H6"/>
    </sheetView>
  </sheetViews>
  <sheetFormatPr defaultColWidth="12" defaultRowHeight="15" x14ac:dyDescent="0.25"/>
  <cols>
    <col min="1" max="1" width="12.7109375" style="1" customWidth="1"/>
    <col min="2" max="2" width="18.42578125" style="1" bestFit="1" customWidth="1"/>
    <col min="3" max="3" width="15.28515625" style="1" customWidth="1"/>
    <col min="4" max="4" width="22.42578125" style="1" customWidth="1"/>
    <col min="5" max="5" width="9.140625" style="1" customWidth="1"/>
    <col min="6" max="6" width="12" style="1"/>
    <col min="7" max="7" width="9.28515625" style="2" customWidth="1"/>
    <col min="8" max="8" width="10.85546875" style="1" customWidth="1"/>
    <col min="9" max="9" width="12" style="1"/>
    <col min="10" max="10" width="12" style="1" hidden="1" customWidth="1"/>
    <col min="11" max="11" width="12" style="4" hidden="1" customWidth="1"/>
    <col min="12" max="12" width="12" style="1" hidden="1" customWidth="1"/>
    <col min="13" max="16384" width="12" style="1"/>
  </cols>
  <sheetData>
    <row r="1" spans="1:12" x14ac:dyDescent="0.25">
      <c r="D1" s="3"/>
    </row>
    <row r="2" spans="1:12" x14ac:dyDescent="0.25">
      <c r="D2" s="3" t="s">
        <v>421</v>
      </c>
    </row>
    <row r="3" spans="1:12" x14ac:dyDescent="0.25">
      <c r="D3" s="69" t="s">
        <v>422</v>
      </c>
    </row>
    <row r="4" spans="1:12" ht="15.75" thickBot="1" x14ac:dyDescent="0.3">
      <c r="D4" s="3" t="s">
        <v>1</v>
      </c>
    </row>
    <row r="5" spans="1:12" x14ac:dyDescent="0.25">
      <c r="D5" s="3" t="s">
        <v>2</v>
      </c>
      <c r="F5" s="24" t="s">
        <v>111</v>
      </c>
      <c r="G5" s="65">
        <v>1</v>
      </c>
    </row>
    <row r="6" spans="1:12" x14ac:dyDescent="0.25">
      <c r="D6" s="71" t="s">
        <v>388</v>
      </c>
      <c r="E6" s="72"/>
      <c r="F6" s="72"/>
      <c r="G6" s="72"/>
      <c r="H6" s="73"/>
    </row>
    <row r="7" spans="1:12" ht="30.75" thickBot="1" x14ac:dyDescent="0.3">
      <c r="A7" s="18" t="s">
        <v>3</v>
      </c>
      <c r="B7" s="18" t="s">
        <v>4</v>
      </c>
      <c r="C7" s="19" t="s">
        <v>5</v>
      </c>
      <c r="D7" s="18" t="s">
        <v>6</v>
      </c>
      <c r="E7" s="19" t="s">
        <v>110</v>
      </c>
      <c r="F7" s="18" t="s">
        <v>38</v>
      </c>
      <c r="G7" s="60" t="s">
        <v>376</v>
      </c>
      <c r="H7" s="18" t="s">
        <v>10</v>
      </c>
      <c r="I7" s="19" t="s">
        <v>387</v>
      </c>
      <c r="J7" s="18" t="s">
        <v>37</v>
      </c>
      <c r="K7" s="22" t="s">
        <v>36</v>
      </c>
    </row>
    <row r="8" spans="1:12" x14ac:dyDescent="0.25">
      <c r="A8" s="7" t="s">
        <v>193</v>
      </c>
      <c r="B8" s="7" t="s">
        <v>34</v>
      </c>
      <c r="C8" s="7" t="s">
        <v>13</v>
      </c>
      <c r="D8" t="s">
        <v>63</v>
      </c>
      <c r="E8" s="7" t="s">
        <v>31</v>
      </c>
      <c r="F8" s="7" t="s">
        <v>16</v>
      </c>
      <c r="G8" s="9">
        <v>50</v>
      </c>
      <c r="H8" s="10">
        <f>(J8)/0.28</f>
        <v>151.93045112781954</v>
      </c>
      <c r="I8" s="10">
        <f>+G5*H8</f>
        <v>151.93045112781954</v>
      </c>
      <c r="J8" s="11">
        <f t="shared" ref="J8:J39" si="0">K8*G8</f>
        <v>42.540526315789471</v>
      </c>
      <c r="K8" s="62">
        <v>0.85081052631578946</v>
      </c>
      <c r="L8" s="61">
        <f>H8/0.95</f>
        <v>159.92679066086268</v>
      </c>
    </row>
    <row r="9" spans="1:12" x14ac:dyDescent="0.25">
      <c r="A9" s="7" t="s">
        <v>194</v>
      </c>
      <c r="B9" s="7" t="s">
        <v>34</v>
      </c>
      <c r="C9" s="7" t="s">
        <v>13</v>
      </c>
      <c r="D9" s="27" t="s">
        <v>64</v>
      </c>
      <c r="E9" s="7" t="s">
        <v>15</v>
      </c>
      <c r="F9" s="7" t="s">
        <v>16</v>
      </c>
      <c r="G9" s="9">
        <v>50</v>
      </c>
      <c r="H9" s="10">
        <f t="shared" ref="H9:H72" si="1">(J9)/0.28</f>
        <v>194.26691729323306</v>
      </c>
      <c r="I9" s="10">
        <f>G5*H9</f>
        <v>194.26691729323306</v>
      </c>
      <c r="J9" s="11">
        <f t="shared" si="0"/>
        <v>54.39473684210526</v>
      </c>
      <c r="K9" s="62">
        <v>1.0878947368421052</v>
      </c>
      <c r="L9" s="61">
        <f t="shared" ref="L9:L72" si="2">H9/0.95</f>
        <v>204.49149188761376</v>
      </c>
    </row>
    <row r="10" spans="1:12" x14ac:dyDescent="0.25">
      <c r="A10" s="7" t="s">
        <v>195</v>
      </c>
      <c r="B10" s="7" t="s">
        <v>34</v>
      </c>
      <c r="C10" s="7" t="s">
        <v>13</v>
      </c>
      <c r="D10" s="27" t="s">
        <v>65</v>
      </c>
      <c r="E10" s="7" t="s">
        <v>16</v>
      </c>
      <c r="F10" s="7" t="s">
        <v>16</v>
      </c>
      <c r="G10" s="9">
        <v>50</v>
      </c>
      <c r="H10" s="10">
        <f t="shared" si="1"/>
        <v>235.83364661654133</v>
      </c>
      <c r="I10" s="10">
        <f>G5*H10</f>
        <v>235.83364661654133</v>
      </c>
      <c r="J10" s="11">
        <f t="shared" si="0"/>
        <v>66.033421052631581</v>
      </c>
      <c r="K10" s="62">
        <v>1.3206684210526316</v>
      </c>
      <c r="L10" s="61">
        <f t="shared" si="2"/>
        <v>248.24594380688563</v>
      </c>
    </row>
    <row r="11" spans="1:12" x14ac:dyDescent="0.25">
      <c r="A11" s="7" t="s">
        <v>196</v>
      </c>
      <c r="B11" s="7" t="s">
        <v>34</v>
      </c>
      <c r="C11" s="7" t="s">
        <v>13</v>
      </c>
      <c r="D11" s="27" t="s">
        <v>66</v>
      </c>
      <c r="E11" s="7" t="s">
        <v>14</v>
      </c>
      <c r="F11" s="7" t="s">
        <v>16</v>
      </c>
      <c r="G11" s="9">
        <v>50</v>
      </c>
      <c r="H11" s="10">
        <f t="shared" si="1"/>
        <v>291.08082706766913</v>
      </c>
      <c r="I11" s="10">
        <f>G5*H11</f>
        <v>291.08082706766913</v>
      </c>
      <c r="J11" s="11">
        <f t="shared" si="0"/>
        <v>81.502631578947373</v>
      </c>
      <c r="K11" s="62">
        <v>1.6300526315789474</v>
      </c>
      <c r="L11" s="61">
        <f t="shared" si="2"/>
        <v>306.40087059754649</v>
      </c>
    </row>
    <row r="12" spans="1:12" x14ac:dyDescent="0.25">
      <c r="A12" s="7" t="s">
        <v>197</v>
      </c>
      <c r="B12" s="7" t="s">
        <v>34</v>
      </c>
      <c r="C12" s="7" t="s">
        <v>13</v>
      </c>
      <c r="D12" s="27" t="s">
        <v>67</v>
      </c>
      <c r="E12" s="7" t="s">
        <v>19</v>
      </c>
      <c r="F12" s="7" t="s">
        <v>16</v>
      </c>
      <c r="G12" s="9">
        <v>50</v>
      </c>
      <c r="H12" s="10">
        <f t="shared" si="1"/>
        <v>335.48684210526318</v>
      </c>
      <c r="I12" s="10">
        <f>G5*H12</f>
        <v>335.48684210526318</v>
      </c>
      <c r="J12" s="11">
        <f t="shared" si="0"/>
        <v>93.936315789473696</v>
      </c>
      <c r="K12" s="62">
        <v>1.8787263157894738</v>
      </c>
      <c r="L12" s="61">
        <f t="shared" si="2"/>
        <v>353.14404432132966</v>
      </c>
    </row>
    <row r="13" spans="1:12" x14ac:dyDescent="0.25">
      <c r="A13" s="7" t="s">
        <v>198</v>
      </c>
      <c r="B13" s="7" t="s">
        <v>34</v>
      </c>
      <c r="C13" s="7" t="s">
        <v>13</v>
      </c>
      <c r="D13" s="27" t="s">
        <v>68</v>
      </c>
      <c r="E13" s="7" t="s">
        <v>20</v>
      </c>
      <c r="F13" s="7" t="s">
        <v>16</v>
      </c>
      <c r="G13" s="9">
        <v>50</v>
      </c>
      <c r="H13" s="10">
        <f t="shared" si="1"/>
        <v>456.11372180451121</v>
      </c>
      <c r="I13" s="10">
        <f>G5*H13</f>
        <v>456.11372180451121</v>
      </c>
      <c r="J13" s="11">
        <f t="shared" si="0"/>
        <v>127.71184210526316</v>
      </c>
      <c r="K13" s="62">
        <v>2.5542368421052632</v>
      </c>
      <c r="L13" s="61">
        <f t="shared" si="2"/>
        <v>480.11970716264341</v>
      </c>
    </row>
    <row r="14" spans="1:12" x14ac:dyDescent="0.25">
      <c r="A14" s="7" t="s">
        <v>199</v>
      </c>
      <c r="B14" s="7" t="s">
        <v>34</v>
      </c>
      <c r="C14" s="7" t="s">
        <v>13</v>
      </c>
      <c r="D14" s="27" t="s">
        <v>69</v>
      </c>
      <c r="E14" s="7" t="s">
        <v>21</v>
      </c>
      <c r="F14" s="7" t="s">
        <v>16</v>
      </c>
      <c r="G14" s="9">
        <v>50</v>
      </c>
      <c r="H14" s="10">
        <f t="shared" si="1"/>
        <v>825.71616541353376</v>
      </c>
      <c r="I14" s="10">
        <f>G5*H14</f>
        <v>825.71616541353376</v>
      </c>
      <c r="J14" s="11">
        <f t="shared" si="0"/>
        <v>231.20052631578946</v>
      </c>
      <c r="K14" s="62">
        <v>4.6240105263157893</v>
      </c>
      <c r="L14" s="61">
        <f t="shared" si="2"/>
        <v>869.1749109616145</v>
      </c>
    </row>
    <row r="15" spans="1:12" x14ac:dyDescent="0.25">
      <c r="A15" s="7" t="s">
        <v>200</v>
      </c>
      <c r="B15" s="7" t="s">
        <v>34</v>
      </c>
      <c r="C15" s="7" t="s">
        <v>13</v>
      </c>
      <c r="D15" s="27" t="s">
        <v>70</v>
      </c>
      <c r="E15" s="7" t="s">
        <v>31</v>
      </c>
      <c r="F15" s="7" t="s">
        <v>19</v>
      </c>
      <c r="G15" s="9">
        <v>50</v>
      </c>
      <c r="H15" s="10">
        <f t="shared" si="1"/>
        <v>167.15601503759399</v>
      </c>
      <c r="I15" s="10">
        <f>G5*H15</f>
        <v>167.15601503759399</v>
      </c>
      <c r="J15" s="11">
        <f t="shared" si="0"/>
        <v>46.80368421052632</v>
      </c>
      <c r="K15" s="62">
        <v>0.93607368421052639</v>
      </c>
      <c r="L15" s="61">
        <f t="shared" si="2"/>
        <v>175.95370003957262</v>
      </c>
    </row>
    <row r="16" spans="1:12" x14ac:dyDescent="0.25">
      <c r="A16" s="7" t="s">
        <v>201</v>
      </c>
      <c r="B16" s="7" t="s">
        <v>34</v>
      </c>
      <c r="C16" s="7" t="s">
        <v>13</v>
      </c>
      <c r="D16" s="27" t="s">
        <v>71</v>
      </c>
      <c r="E16" s="7" t="s">
        <v>15</v>
      </c>
      <c r="F16" s="7" t="s">
        <v>19</v>
      </c>
      <c r="G16" s="9">
        <v>50</v>
      </c>
      <c r="H16" s="10">
        <f t="shared" si="1"/>
        <v>211.37218045112778</v>
      </c>
      <c r="I16" s="10">
        <f>G5*H16</f>
        <v>211.37218045112778</v>
      </c>
      <c r="J16" s="11">
        <f t="shared" si="0"/>
        <v>59.18421052631578</v>
      </c>
      <c r="K16" s="62">
        <v>1.1836842105263157</v>
      </c>
      <c r="L16" s="61">
        <f t="shared" si="2"/>
        <v>222.49703205381871</v>
      </c>
    </row>
    <row r="17" spans="1:12" x14ac:dyDescent="0.25">
      <c r="A17" s="7" t="s">
        <v>202</v>
      </c>
      <c r="B17" s="7" t="s">
        <v>34</v>
      </c>
      <c r="C17" s="7" t="s">
        <v>13</v>
      </c>
      <c r="D17" s="27" t="s">
        <v>72</v>
      </c>
      <c r="E17" s="7" t="s">
        <v>16</v>
      </c>
      <c r="F17" s="7" t="s">
        <v>19</v>
      </c>
      <c r="G17" s="9">
        <v>50</v>
      </c>
      <c r="H17" s="10">
        <f t="shared" si="1"/>
        <v>252.375</v>
      </c>
      <c r="I17" s="10">
        <f>G5*H17</f>
        <v>252.375</v>
      </c>
      <c r="J17" s="11">
        <f t="shared" si="0"/>
        <v>70.665000000000006</v>
      </c>
      <c r="K17" s="62">
        <v>1.4133</v>
      </c>
      <c r="L17" s="61">
        <f t="shared" si="2"/>
        <v>265.65789473684214</v>
      </c>
    </row>
    <row r="18" spans="1:12" x14ac:dyDescent="0.25">
      <c r="A18" s="7" t="s">
        <v>203</v>
      </c>
      <c r="B18" s="7" t="s">
        <v>34</v>
      </c>
      <c r="C18" s="7" t="s">
        <v>13</v>
      </c>
      <c r="D18" s="27" t="s">
        <v>73</v>
      </c>
      <c r="E18" s="7" t="s">
        <v>14</v>
      </c>
      <c r="F18" s="7" t="s">
        <v>19</v>
      </c>
      <c r="G18" s="9">
        <v>50</v>
      </c>
      <c r="H18" s="10">
        <f t="shared" si="1"/>
        <v>311.19360902255642</v>
      </c>
      <c r="I18" s="10">
        <f>+G5*H18</f>
        <v>311.19360902255642</v>
      </c>
      <c r="J18" s="11">
        <f t="shared" si="0"/>
        <v>87.134210526315798</v>
      </c>
      <c r="K18" s="62">
        <v>1.7426842105263158</v>
      </c>
      <c r="L18" s="61">
        <f t="shared" si="2"/>
        <v>327.57222002374363</v>
      </c>
    </row>
    <row r="19" spans="1:12" x14ac:dyDescent="0.25">
      <c r="A19" s="7" t="s">
        <v>204</v>
      </c>
      <c r="B19" s="7" t="s">
        <v>34</v>
      </c>
      <c r="C19" s="7" t="s">
        <v>13</v>
      </c>
      <c r="D19" s="27" t="s">
        <v>74</v>
      </c>
      <c r="E19" s="7" t="s">
        <v>19</v>
      </c>
      <c r="F19" s="7" t="s">
        <v>19</v>
      </c>
      <c r="G19" s="9">
        <v>50</v>
      </c>
      <c r="H19" s="10">
        <f t="shared" si="1"/>
        <v>360.48684210526312</v>
      </c>
      <c r="I19" s="10">
        <f>G5*H19</f>
        <v>360.48684210526312</v>
      </c>
      <c r="J19" s="11">
        <f t="shared" si="0"/>
        <v>100.93631578947368</v>
      </c>
      <c r="K19" s="62">
        <v>2.0187263157894737</v>
      </c>
      <c r="L19" s="61">
        <f t="shared" si="2"/>
        <v>379.45983379501382</v>
      </c>
    </row>
    <row r="20" spans="1:12" x14ac:dyDescent="0.25">
      <c r="A20" s="7" t="s">
        <v>205</v>
      </c>
      <c r="B20" s="7" t="s">
        <v>34</v>
      </c>
      <c r="C20" s="7" t="s">
        <v>13</v>
      </c>
      <c r="D20" s="27" t="s">
        <v>75</v>
      </c>
      <c r="E20" s="7" t="s">
        <v>20</v>
      </c>
      <c r="F20" s="7" t="s">
        <v>19</v>
      </c>
      <c r="G20" s="9">
        <v>50</v>
      </c>
      <c r="H20" s="10">
        <f t="shared" si="1"/>
        <v>485.43703007518792</v>
      </c>
      <c r="I20" s="10">
        <f>G5*H20</f>
        <v>485.43703007518792</v>
      </c>
      <c r="J20" s="11">
        <f t="shared" si="0"/>
        <v>135.92236842105262</v>
      </c>
      <c r="K20" s="62">
        <v>2.7184473684210526</v>
      </c>
      <c r="L20" s="61">
        <f t="shared" si="2"/>
        <v>510.98634744756623</v>
      </c>
    </row>
    <row r="21" spans="1:12" x14ac:dyDescent="0.25">
      <c r="A21" s="7" t="s">
        <v>206</v>
      </c>
      <c r="B21" s="7" t="s">
        <v>34</v>
      </c>
      <c r="C21" s="7" t="s">
        <v>13</v>
      </c>
      <c r="D21" s="27" t="s">
        <v>76</v>
      </c>
      <c r="E21" s="7" t="s">
        <v>21</v>
      </c>
      <c r="F21" s="7" t="s">
        <v>19</v>
      </c>
      <c r="G21" s="9">
        <v>50</v>
      </c>
      <c r="H21" s="10">
        <f t="shared" si="1"/>
        <v>864.62593984962393</v>
      </c>
      <c r="I21" s="10">
        <f>G5*H21</f>
        <v>864.62593984962393</v>
      </c>
      <c r="J21" s="11">
        <f t="shared" si="0"/>
        <v>242.09526315789472</v>
      </c>
      <c r="K21" s="62">
        <v>4.8419052631578943</v>
      </c>
      <c r="L21" s="61">
        <f t="shared" si="2"/>
        <v>910.13256826276211</v>
      </c>
    </row>
    <row r="22" spans="1:12" x14ac:dyDescent="0.25">
      <c r="A22" s="7" t="s">
        <v>207</v>
      </c>
      <c r="B22" s="7" t="s">
        <v>34</v>
      </c>
      <c r="C22" s="7" t="s">
        <v>13</v>
      </c>
      <c r="D22" s="27" t="s">
        <v>77</v>
      </c>
      <c r="E22" s="7" t="s">
        <v>31</v>
      </c>
      <c r="F22" s="7" t="s">
        <v>26</v>
      </c>
      <c r="G22" s="9">
        <v>50</v>
      </c>
      <c r="H22" s="10">
        <f t="shared" si="1"/>
        <v>194.78759398496237</v>
      </c>
      <c r="I22" s="10">
        <f>G5*H22</f>
        <v>194.78759398496237</v>
      </c>
      <c r="J22" s="11">
        <f t="shared" si="0"/>
        <v>54.540526315789471</v>
      </c>
      <c r="K22" s="62">
        <v>1.0908105263157895</v>
      </c>
      <c r="L22" s="61">
        <f t="shared" si="2"/>
        <v>205.03957261574988</v>
      </c>
    </row>
    <row r="23" spans="1:12" x14ac:dyDescent="0.25">
      <c r="A23" s="7" t="s">
        <v>208</v>
      </c>
      <c r="B23" s="7" t="s">
        <v>34</v>
      </c>
      <c r="C23" s="7" t="s">
        <v>13</v>
      </c>
      <c r="D23" s="27" t="s">
        <v>78</v>
      </c>
      <c r="E23" s="7" t="s">
        <v>15</v>
      </c>
      <c r="F23" s="7" t="s">
        <v>26</v>
      </c>
      <c r="G23" s="9">
        <v>50</v>
      </c>
      <c r="H23" s="10">
        <f t="shared" si="1"/>
        <v>239.00375939849621</v>
      </c>
      <c r="I23" s="10">
        <f>G5*H23</f>
        <v>239.00375939849621</v>
      </c>
      <c r="J23" s="11">
        <f t="shared" si="0"/>
        <v>66.921052631578945</v>
      </c>
      <c r="K23" s="62">
        <v>1.338421052631579</v>
      </c>
      <c r="L23" s="61">
        <f t="shared" si="2"/>
        <v>251.58290462999602</v>
      </c>
    </row>
    <row r="24" spans="1:12" x14ac:dyDescent="0.25">
      <c r="A24" s="7" t="s">
        <v>209</v>
      </c>
      <c r="B24" s="7" t="s">
        <v>34</v>
      </c>
      <c r="C24" s="7" t="s">
        <v>13</v>
      </c>
      <c r="D24" s="27" t="s">
        <v>79</v>
      </c>
      <c r="E24" s="7" t="s">
        <v>16</v>
      </c>
      <c r="F24" s="7" t="s">
        <v>26</v>
      </c>
      <c r="G24" s="9">
        <v>50</v>
      </c>
      <c r="H24" s="10">
        <f t="shared" si="1"/>
        <v>285.2697368421052</v>
      </c>
      <c r="I24" s="10">
        <f>G5*H24</f>
        <v>285.2697368421052</v>
      </c>
      <c r="J24" s="11">
        <f t="shared" si="0"/>
        <v>79.875526315789472</v>
      </c>
      <c r="K24" s="62">
        <v>1.5975105263157894</v>
      </c>
      <c r="L24" s="61">
        <f t="shared" si="2"/>
        <v>300.28393351800548</v>
      </c>
    </row>
    <row r="25" spans="1:12" x14ac:dyDescent="0.25">
      <c r="A25" s="7" t="s">
        <v>210</v>
      </c>
      <c r="B25" s="7" t="s">
        <v>34</v>
      </c>
      <c r="C25" s="7" t="s">
        <v>13</v>
      </c>
      <c r="D25" s="27" t="s">
        <v>80</v>
      </c>
      <c r="E25" s="7" t="s">
        <v>14</v>
      </c>
      <c r="F25" s="7" t="s">
        <v>26</v>
      </c>
      <c r="G25" s="9">
        <v>50</v>
      </c>
      <c r="H25" s="10">
        <f t="shared" si="1"/>
        <v>343.71240601503757</v>
      </c>
      <c r="I25" s="10">
        <f>G5*H25</f>
        <v>343.71240601503757</v>
      </c>
      <c r="J25" s="11">
        <f t="shared" si="0"/>
        <v>96.239473684210537</v>
      </c>
      <c r="K25" s="62">
        <v>1.9247894736842106</v>
      </c>
      <c r="L25" s="61">
        <f t="shared" si="2"/>
        <v>361.80253264740799</v>
      </c>
    </row>
    <row r="26" spans="1:12" x14ac:dyDescent="0.25">
      <c r="A26" s="7" t="s">
        <v>211</v>
      </c>
      <c r="B26" s="7" t="s">
        <v>34</v>
      </c>
      <c r="C26" s="7" t="s">
        <v>13</v>
      </c>
      <c r="D26" s="27" t="s">
        <v>81</v>
      </c>
      <c r="E26" s="7" t="s">
        <v>19</v>
      </c>
      <c r="F26" s="7" t="s">
        <v>26</v>
      </c>
      <c r="G26" s="9">
        <v>50</v>
      </c>
      <c r="H26" s="10">
        <f t="shared" si="1"/>
        <v>399.39661654135335</v>
      </c>
      <c r="I26" s="10">
        <f>G5*H26</f>
        <v>399.39661654135335</v>
      </c>
      <c r="J26" s="11">
        <f t="shared" si="0"/>
        <v>111.83105263157896</v>
      </c>
      <c r="K26" s="62">
        <v>2.2366210526315791</v>
      </c>
      <c r="L26" s="61">
        <f t="shared" si="2"/>
        <v>420.41749109616143</v>
      </c>
    </row>
    <row r="27" spans="1:12" x14ac:dyDescent="0.25">
      <c r="A27" s="7" t="s">
        <v>212</v>
      </c>
      <c r="B27" s="7" t="s">
        <v>34</v>
      </c>
      <c r="C27" s="7" t="s">
        <v>13</v>
      </c>
      <c r="D27" s="27" t="s">
        <v>82</v>
      </c>
      <c r="E27" s="7" t="s">
        <v>20</v>
      </c>
      <c r="F27" s="7" t="s">
        <v>26</v>
      </c>
      <c r="G27" s="9">
        <v>50</v>
      </c>
      <c r="H27" s="10">
        <f t="shared" si="1"/>
        <v>528.10620300751884</v>
      </c>
      <c r="I27" s="10">
        <f>G5*H27</f>
        <v>528.10620300751884</v>
      </c>
      <c r="J27" s="11">
        <f t="shared" si="0"/>
        <v>147.86973684210528</v>
      </c>
      <c r="K27" s="62">
        <v>2.9573947368421054</v>
      </c>
      <c r="L27" s="61">
        <f t="shared" si="2"/>
        <v>555.90126632370402</v>
      </c>
    </row>
    <row r="28" spans="1:12" x14ac:dyDescent="0.25">
      <c r="A28" s="7" t="s">
        <v>213</v>
      </c>
      <c r="B28" s="7" t="s">
        <v>34</v>
      </c>
      <c r="C28" s="7" t="s">
        <v>13</v>
      </c>
      <c r="D28" s="27" t="s">
        <v>83</v>
      </c>
      <c r="E28" s="7" t="s">
        <v>21</v>
      </c>
      <c r="F28" s="7" t="s">
        <v>26</v>
      </c>
      <c r="G28" s="9">
        <v>50</v>
      </c>
      <c r="H28" s="10">
        <f t="shared" si="1"/>
        <v>906.54323308270671</v>
      </c>
      <c r="I28" s="10">
        <f>G5*H28</f>
        <v>906.54323308270671</v>
      </c>
      <c r="J28" s="11">
        <f t="shared" si="0"/>
        <v>253.8321052631579</v>
      </c>
      <c r="K28" s="62">
        <v>5.0766421052631578</v>
      </c>
      <c r="L28" s="61">
        <f t="shared" si="2"/>
        <v>954.25603482390181</v>
      </c>
    </row>
    <row r="29" spans="1:12" x14ac:dyDescent="0.25">
      <c r="A29" s="7" t="s">
        <v>214</v>
      </c>
      <c r="B29" s="7" t="s">
        <v>34</v>
      </c>
      <c r="C29" s="7" t="s">
        <v>112</v>
      </c>
      <c r="D29" s="27" t="s">
        <v>63</v>
      </c>
      <c r="E29" s="7" t="s">
        <v>31</v>
      </c>
      <c r="F29" s="7" t="s">
        <v>16</v>
      </c>
      <c r="G29" s="9">
        <v>50</v>
      </c>
      <c r="H29" s="10">
        <f t="shared" si="1"/>
        <v>169.7875939849624</v>
      </c>
      <c r="I29" s="10">
        <f>G5*H29</f>
        <v>169.7875939849624</v>
      </c>
      <c r="J29" s="11">
        <f t="shared" si="0"/>
        <v>47.540526315789478</v>
      </c>
      <c r="K29" s="6">
        <v>0.95081052631578955</v>
      </c>
      <c r="L29" s="61">
        <f t="shared" si="2"/>
        <v>178.72378314206568</v>
      </c>
    </row>
    <row r="30" spans="1:12" x14ac:dyDescent="0.25">
      <c r="A30" s="7" t="s">
        <v>215</v>
      </c>
      <c r="B30" s="7" t="s">
        <v>34</v>
      </c>
      <c r="C30" s="7" t="s">
        <v>112</v>
      </c>
      <c r="D30" s="27" t="s">
        <v>64</v>
      </c>
      <c r="E30" s="7" t="s">
        <v>15</v>
      </c>
      <c r="F30" s="7" t="s">
        <v>16</v>
      </c>
      <c r="G30" s="9">
        <v>50</v>
      </c>
      <c r="H30" s="10">
        <f t="shared" si="1"/>
        <v>213.06390977443604</v>
      </c>
      <c r="I30" s="10">
        <f>G5*H30</f>
        <v>213.06390977443604</v>
      </c>
      <c r="J30" s="11">
        <f t="shared" si="0"/>
        <v>59.657894736842096</v>
      </c>
      <c r="K30" s="6">
        <v>1.193157894736842</v>
      </c>
      <c r="L30" s="61">
        <f t="shared" si="2"/>
        <v>224.27779976256426</v>
      </c>
    </row>
    <row r="31" spans="1:12" x14ac:dyDescent="0.25">
      <c r="A31" s="7" t="s">
        <v>216</v>
      </c>
      <c r="B31" s="7" t="s">
        <v>34</v>
      </c>
      <c r="C31" s="7" t="s">
        <v>112</v>
      </c>
      <c r="D31" s="27" t="s">
        <v>65</v>
      </c>
      <c r="E31" s="7" t="s">
        <v>16</v>
      </c>
      <c r="F31" s="7" t="s">
        <v>16</v>
      </c>
      <c r="G31" s="9">
        <v>50</v>
      </c>
      <c r="H31" s="10">
        <f t="shared" si="1"/>
        <v>253.87875939849624</v>
      </c>
      <c r="I31" s="10">
        <f>G5*H31</f>
        <v>253.87875939849624</v>
      </c>
      <c r="J31" s="11">
        <f t="shared" si="0"/>
        <v>71.086052631578951</v>
      </c>
      <c r="K31" s="6">
        <v>1.4217210526315789</v>
      </c>
      <c r="L31" s="61">
        <f t="shared" si="2"/>
        <v>267.24079936683819</v>
      </c>
    </row>
    <row r="32" spans="1:12" x14ac:dyDescent="0.25">
      <c r="A32" s="7" t="s">
        <v>217</v>
      </c>
      <c r="B32" s="7" t="s">
        <v>34</v>
      </c>
      <c r="C32" s="7" t="s">
        <v>112</v>
      </c>
      <c r="D32" s="27" t="s">
        <v>66</v>
      </c>
      <c r="E32" s="7" t="s">
        <v>14</v>
      </c>
      <c r="F32" s="7" t="s">
        <v>16</v>
      </c>
      <c r="G32" s="9">
        <v>50</v>
      </c>
      <c r="H32" s="10">
        <f t="shared" si="1"/>
        <v>308.18609022556393</v>
      </c>
      <c r="I32" s="10">
        <f>G5*H32</f>
        <v>308.18609022556393</v>
      </c>
      <c r="J32" s="11">
        <f t="shared" si="0"/>
        <v>86.292105263157907</v>
      </c>
      <c r="K32" s="6">
        <v>1.7258421052631581</v>
      </c>
      <c r="L32" s="61">
        <f t="shared" si="2"/>
        <v>324.40641076375152</v>
      </c>
    </row>
    <row r="33" spans="1:12" x14ac:dyDescent="0.25">
      <c r="A33" s="7" t="s">
        <v>218</v>
      </c>
      <c r="B33" s="7" t="s">
        <v>34</v>
      </c>
      <c r="C33" s="7" t="s">
        <v>112</v>
      </c>
      <c r="D33" s="27" t="s">
        <v>67</v>
      </c>
      <c r="E33" s="7" t="s">
        <v>19</v>
      </c>
      <c r="F33" s="7" t="s">
        <v>16</v>
      </c>
      <c r="G33" s="9">
        <v>50</v>
      </c>
      <c r="H33" s="10">
        <f t="shared" si="1"/>
        <v>355.03571428571428</v>
      </c>
      <c r="I33" s="10">
        <f>G5*H33</f>
        <v>355.03571428571428</v>
      </c>
      <c r="J33" s="11">
        <f t="shared" si="0"/>
        <v>99.410000000000011</v>
      </c>
      <c r="K33" s="6">
        <v>1.9882000000000002</v>
      </c>
      <c r="L33" s="61">
        <f t="shared" si="2"/>
        <v>373.72180451127821</v>
      </c>
    </row>
    <row r="34" spans="1:12" x14ac:dyDescent="0.25">
      <c r="A34" s="7" t="s">
        <v>219</v>
      </c>
      <c r="B34" s="7" t="s">
        <v>34</v>
      </c>
      <c r="C34" s="7" t="s">
        <v>112</v>
      </c>
      <c r="D34" s="27" t="s">
        <v>68</v>
      </c>
      <c r="E34" s="7" t="s">
        <v>20</v>
      </c>
      <c r="F34" s="7" t="s">
        <v>16</v>
      </c>
      <c r="G34" s="9">
        <v>50</v>
      </c>
      <c r="H34" s="10">
        <f t="shared" si="1"/>
        <v>476.22650375939844</v>
      </c>
      <c r="I34" s="10">
        <f>G5*H34</f>
        <v>476.22650375939844</v>
      </c>
      <c r="J34" s="11">
        <f t="shared" si="0"/>
        <v>133.34342105263158</v>
      </c>
      <c r="K34" s="6">
        <v>2.6668684210526319</v>
      </c>
      <c r="L34" s="61">
        <f t="shared" si="2"/>
        <v>501.29105658884049</v>
      </c>
    </row>
    <row r="35" spans="1:12" x14ac:dyDescent="0.25">
      <c r="A35" s="7" t="s">
        <v>220</v>
      </c>
      <c r="B35" s="7" t="s">
        <v>34</v>
      </c>
      <c r="C35" s="7" t="s">
        <v>112</v>
      </c>
      <c r="D35" s="27" t="s">
        <v>69</v>
      </c>
      <c r="E35" s="7" t="s">
        <v>21</v>
      </c>
      <c r="F35" s="7" t="s">
        <v>16</v>
      </c>
      <c r="G35" s="9">
        <v>50</v>
      </c>
      <c r="H35" s="10">
        <f t="shared" si="1"/>
        <v>847.70864661654127</v>
      </c>
      <c r="I35" s="10">
        <f>G5*H35</f>
        <v>847.70864661654127</v>
      </c>
      <c r="J35" s="11">
        <f t="shared" si="0"/>
        <v>237.35842105263157</v>
      </c>
      <c r="K35" s="6">
        <v>4.7471684210526313</v>
      </c>
      <c r="L35" s="61">
        <f t="shared" si="2"/>
        <v>892.32489117530667</v>
      </c>
    </row>
    <row r="36" spans="1:12" x14ac:dyDescent="0.25">
      <c r="A36" s="7" t="s">
        <v>221</v>
      </c>
      <c r="B36" s="7" t="s">
        <v>34</v>
      </c>
      <c r="C36" s="7" t="s">
        <v>112</v>
      </c>
      <c r="D36" s="27" t="s">
        <v>70</v>
      </c>
      <c r="E36" s="7" t="s">
        <v>31</v>
      </c>
      <c r="F36" s="7" t="s">
        <v>19</v>
      </c>
      <c r="G36" s="9">
        <v>50</v>
      </c>
      <c r="H36" s="10">
        <f t="shared" si="1"/>
        <v>189.71240601503757</v>
      </c>
      <c r="I36" s="10">
        <f>G5*H36</f>
        <v>189.71240601503757</v>
      </c>
      <c r="J36" s="11">
        <f t="shared" si="0"/>
        <v>53.119473684210526</v>
      </c>
      <c r="K36" s="6">
        <v>1.0623894736842106</v>
      </c>
      <c r="L36" s="61">
        <f t="shared" si="2"/>
        <v>199.69726948951325</v>
      </c>
    </row>
    <row r="37" spans="1:12" x14ac:dyDescent="0.25">
      <c r="A37" s="7" t="s">
        <v>222</v>
      </c>
      <c r="B37" s="7" t="s">
        <v>34</v>
      </c>
      <c r="C37" s="7" t="s">
        <v>112</v>
      </c>
      <c r="D37" s="27" t="s">
        <v>71</v>
      </c>
      <c r="E37" s="7" t="s">
        <v>15</v>
      </c>
      <c r="F37" s="7" t="s">
        <v>19</v>
      </c>
      <c r="G37" s="9">
        <v>50</v>
      </c>
      <c r="H37" s="10">
        <f t="shared" si="1"/>
        <v>235.62030075187968</v>
      </c>
      <c r="I37" s="10">
        <f>G5*H37</f>
        <v>235.62030075187968</v>
      </c>
      <c r="J37" s="11">
        <f t="shared" si="0"/>
        <v>65.973684210526315</v>
      </c>
      <c r="K37" s="6">
        <v>1.3194736842105264</v>
      </c>
      <c r="L37" s="61">
        <f t="shared" si="2"/>
        <v>248.02136921250494</v>
      </c>
    </row>
    <row r="38" spans="1:12" x14ac:dyDescent="0.25">
      <c r="A38" s="7" t="s">
        <v>223</v>
      </c>
      <c r="B38" s="7" t="s">
        <v>34</v>
      </c>
      <c r="C38" s="7" t="s">
        <v>112</v>
      </c>
      <c r="D38" s="27" t="s">
        <v>72</v>
      </c>
      <c r="E38" s="7" t="s">
        <v>16</v>
      </c>
      <c r="F38" s="7" t="s">
        <v>19</v>
      </c>
      <c r="G38" s="9">
        <v>50</v>
      </c>
      <c r="H38" s="10">
        <f t="shared" si="1"/>
        <v>279.06672932330827</v>
      </c>
      <c r="I38" s="10">
        <f>G5*H38</f>
        <v>279.06672932330827</v>
      </c>
      <c r="J38" s="11">
        <f t="shared" si="0"/>
        <v>78.138684210526321</v>
      </c>
      <c r="K38" s="6">
        <v>1.5627736842105264</v>
      </c>
      <c r="L38" s="61">
        <f t="shared" si="2"/>
        <v>293.7544519192719</v>
      </c>
    </row>
    <row r="39" spans="1:12" x14ac:dyDescent="0.25">
      <c r="A39" s="7" t="s">
        <v>224</v>
      </c>
      <c r="B39" s="7" t="s">
        <v>34</v>
      </c>
      <c r="C39" s="7" t="s">
        <v>112</v>
      </c>
      <c r="D39" s="27" t="s">
        <v>73</v>
      </c>
      <c r="E39" s="7" t="s">
        <v>14</v>
      </c>
      <c r="F39" s="7" t="s">
        <v>19</v>
      </c>
      <c r="G39" s="9">
        <v>50</v>
      </c>
      <c r="H39" s="10">
        <f t="shared" si="1"/>
        <v>338.44924812030069</v>
      </c>
      <c r="I39" s="10">
        <f>G5*H39</f>
        <v>338.44924812030069</v>
      </c>
      <c r="J39" s="11">
        <f t="shared" si="0"/>
        <v>94.765789473684208</v>
      </c>
      <c r="K39" s="6">
        <v>1.8953157894736843</v>
      </c>
      <c r="L39" s="61">
        <f t="shared" si="2"/>
        <v>356.26236644242181</v>
      </c>
    </row>
    <row r="40" spans="1:12" x14ac:dyDescent="0.25">
      <c r="A40" s="7" t="s">
        <v>225</v>
      </c>
      <c r="B40" s="7" t="s">
        <v>34</v>
      </c>
      <c r="C40" s="7" t="s">
        <v>112</v>
      </c>
      <c r="D40" s="27" t="s">
        <v>74</v>
      </c>
      <c r="E40" s="7" t="s">
        <v>19</v>
      </c>
      <c r="F40" s="7" t="s">
        <v>19</v>
      </c>
      <c r="G40" s="9">
        <v>50</v>
      </c>
      <c r="H40" s="10">
        <f t="shared" si="1"/>
        <v>390.18609022556387</v>
      </c>
      <c r="I40" s="10">
        <f>G5*H40</f>
        <v>390.18609022556387</v>
      </c>
      <c r="J40" s="11">
        <f t="shared" ref="J40:J78" si="3">K40*G40</f>
        <v>109.2521052631579</v>
      </c>
      <c r="K40" s="6">
        <v>2.1850421052631579</v>
      </c>
      <c r="L40" s="61">
        <f t="shared" si="2"/>
        <v>410.72220023743569</v>
      </c>
    </row>
    <row r="41" spans="1:12" x14ac:dyDescent="0.25">
      <c r="A41" s="7" t="s">
        <v>226</v>
      </c>
      <c r="B41" s="7" t="s">
        <v>34</v>
      </c>
      <c r="C41" s="7" t="s">
        <v>112</v>
      </c>
      <c r="D41" s="27" t="s">
        <v>75</v>
      </c>
      <c r="E41" s="7" t="s">
        <v>20</v>
      </c>
      <c r="F41" s="7" t="s">
        <v>19</v>
      </c>
      <c r="G41" s="9">
        <v>50</v>
      </c>
      <c r="H41" s="10">
        <f t="shared" si="1"/>
        <v>517.95582706766925</v>
      </c>
      <c r="I41" s="10">
        <f>G5*H41</f>
        <v>517.95582706766925</v>
      </c>
      <c r="J41" s="11">
        <f t="shared" si="3"/>
        <v>145.02763157894739</v>
      </c>
      <c r="K41" s="6">
        <v>2.9005526315789476</v>
      </c>
      <c r="L41" s="61">
        <f t="shared" si="2"/>
        <v>545.21666007123076</v>
      </c>
    </row>
    <row r="42" spans="1:12" x14ac:dyDescent="0.25">
      <c r="A42" s="7" t="s">
        <v>227</v>
      </c>
      <c r="B42" s="7" t="s">
        <v>34</v>
      </c>
      <c r="C42" s="7" t="s">
        <v>112</v>
      </c>
      <c r="D42" s="27" t="s">
        <v>76</v>
      </c>
      <c r="E42" s="7" t="s">
        <v>21</v>
      </c>
      <c r="F42" s="7" t="s">
        <v>19</v>
      </c>
      <c r="G42" s="9">
        <v>50</v>
      </c>
      <c r="H42" s="10">
        <f t="shared" si="1"/>
        <v>902.21992481202994</v>
      </c>
      <c r="I42" s="10">
        <f>G5*H42</f>
        <v>902.21992481202994</v>
      </c>
      <c r="J42" s="11">
        <f t="shared" si="3"/>
        <v>252.62157894736842</v>
      </c>
      <c r="K42" s="6">
        <v>5.0524315789473686</v>
      </c>
      <c r="L42" s="61">
        <f t="shared" si="2"/>
        <v>949.70518401266315</v>
      </c>
    </row>
    <row r="43" spans="1:12" x14ac:dyDescent="0.25">
      <c r="A43" s="7" t="s">
        <v>228</v>
      </c>
      <c r="B43" s="7" t="s">
        <v>34</v>
      </c>
      <c r="C43" s="7" t="s">
        <v>112</v>
      </c>
      <c r="D43" s="27" t="s">
        <v>77</v>
      </c>
      <c r="E43" s="7" t="s">
        <v>31</v>
      </c>
      <c r="F43" s="7" t="s">
        <v>26</v>
      </c>
      <c r="G43" s="9">
        <v>50</v>
      </c>
      <c r="H43" s="10">
        <f t="shared" si="1"/>
        <v>239.7124060150376</v>
      </c>
      <c r="I43" s="10">
        <f>G5*H43</f>
        <v>239.7124060150376</v>
      </c>
      <c r="J43" s="11">
        <f t="shared" si="3"/>
        <v>67.119473684210533</v>
      </c>
      <c r="K43" s="6">
        <v>1.3423894736842106</v>
      </c>
      <c r="L43" s="61">
        <f t="shared" si="2"/>
        <v>252.32884843688169</v>
      </c>
    </row>
    <row r="44" spans="1:12" x14ac:dyDescent="0.25">
      <c r="A44" s="7" t="s">
        <v>229</v>
      </c>
      <c r="B44" s="7" t="s">
        <v>34</v>
      </c>
      <c r="C44" s="7" t="s">
        <v>112</v>
      </c>
      <c r="D44" s="27" t="s">
        <v>78</v>
      </c>
      <c r="E44" s="7" t="s">
        <v>15</v>
      </c>
      <c r="F44" s="7" t="s">
        <v>26</v>
      </c>
      <c r="G44" s="9">
        <v>50</v>
      </c>
      <c r="H44" s="10">
        <f t="shared" si="1"/>
        <v>285.05639097744358</v>
      </c>
      <c r="I44" s="10">
        <f>G5*H44</f>
        <v>285.05639097744358</v>
      </c>
      <c r="J44" s="11">
        <f t="shared" si="3"/>
        <v>79.815789473684205</v>
      </c>
      <c r="K44" s="6">
        <v>1.5963157894736841</v>
      </c>
      <c r="L44" s="61">
        <f t="shared" si="2"/>
        <v>300.05935892362481</v>
      </c>
    </row>
    <row r="45" spans="1:12" x14ac:dyDescent="0.25">
      <c r="A45" s="7" t="s">
        <v>230</v>
      </c>
      <c r="B45" s="7" t="s">
        <v>34</v>
      </c>
      <c r="C45" s="7" t="s">
        <v>112</v>
      </c>
      <c r="D45" s="27" t="s">
        <v>79</v>
      </c>
      <c r="E45" s="7" t="s">
        <v>16</v>
      </c>
      <c r="F45" s="7" t="s">
        <v>26</v>
      </c>
      <c r="G45" s="9">
        <v>50</v>
      </c>
      <c r="H45" s="10">
        <f t="shared" si="1"/>
        <v>331.6983082706767</v>
      </c>
      <c r="I45" s="10">
        <f>G5*H45</f>
        <v>331.6983082706767</v>
      </c>
      <c r="J45" s="11">
        <f t="shared" si="3"/>
        <v>92.875526315789486</v>
      </c>
      <c r="K45" s="6">
        <v>1.8575105263157896</v>
      </c>
      <c r="L45" s="61">
        <f t="shared" si="2"/>
        <v>349.1561139691334</v>
      </c>
    </row>
    <row r="46" spans="1:12" x14ac:dyDescent="0.25">
      <c r="A46" s="7" t="s">
        <v>231</v>
      </c>
      <c r="B46" s="7" t="s">
        <v>34</v>
      </c>
      <c r="C46" s="7" t="s">
        <v>112</v>
      </c>
      <c r="D46" s="27" t="s">
        <v>80</v>
      </c>
      <c r="E46" s="7" t="s">
        <v>14</v>
      </c>
      <c r="F46" s="7" t="s">
        <v>26</v>
      </c>
      <c r="G46" s="9">
        <v>50</v>
      </c>
      <c r="H46" s="10">
        <f t="shared" si="1"/>
        <v>392.20864661654133</v>
      </c>
      <c r="I46" s="10">
        <f>G5*H46</f>
        <v>392.20864661654133</v>
      </c>
      <c r="J46" s="11">
        <f t="shared" si="3"/>
        <v>109.81842105263158</v>
      </c>
      <c r="K46" s="6">
        <v>2.1963684210526315</v>
      </c>
      <c r="L46" s="61">
        <f t="shared" si="2"/>
        <v>412.85120696478037</v>
      </c>
    </row>
    <row r="47" spans="1:12" x14ac:dyDescent="0.25">
      <c r="A47" s="7" t="s">
        <v>232</v>
      </c>
      <c r="B47" s="7" t="s">
        <v>34</v>
      </c>
      <c r="C47" s="7" t="s">
        <v>112</v>
      </c>
      <c r="D47" s="27" t="s">
        <v>81</v>
      </c>
      <c r="E47" s="7" t="s">
        <v>19</v>
      </c>
      <c r="F47" s="7" t="s">
        <v>26</v>
      </c>
      <c r="G47" s="9">
        <v>50</v>
      </c>
      <c r="H47" s="10">
        <f t="shared" si="1"/>
        <v>442.81766917293231</v>
      </c>
      <c r="I47" s="10">
        <f>G5*H47</f>
        <v>442.81766917293231</v>
      </c>
      <c r="J47" s="11">
        <f t="shared" si="3"/>
        <v>123.98894736842105</v>
      </c>
      <c r="K47" s="6">
        <v>2.4797789473684211</v>
      </c>
      <c r="L47" s="61">
        <f t="shared" si="2"/>
        <v>466.12386228729719</v>
      </c>
    </row>
    <row r="48" spans="1:12" x14ac:dyDescent="0.25">
      <c r="A48" s="7" t="s">
        <v>233</v>
      </c>
      <c r="B48" s="7" t="s">
        <v>34</v>
      </c>
      <c r="C48" s="7" t="s">
        <v>112</v>
      </c>
      <c r="D48" s="27" t="s">
        <v>82</v>
      </c>
      <c r="E48" s="7" t="s">
        <v>20</v>
      </c>
      <c r="F48" s="7" t="s">
        <v>26</v>
      </c>
      <c r="G48" s="9">
        <v>50</v>
      </c>
      <c r="H48" s="10">
        <f t="shared" si="1"/>
        <v>576.79041353383457</v>
      </c>
      <c r="I48" s="10">
        <f>G5*H48</f>
        <v>576.79041353383457</v>
      </c>
      <c r="J48" s="11">
        <f t="shared" si="3"/>
        <v>161.50131578947369</v>
      </c>
      <c r="K48" s="6">
        <v>3.2300263157894737</v>
      </c>
      <c r="L48" s="61">
        <f t="shared" si="2"/>
        <v>607.1478037198259</v>
      </c>
    </row>
    <row r="49" spans="1:14" x14ac:dyDescent="0.25">
      <c r="A49" s="7" t="s">
        <v>234</v>
      </c>
      <c r="B49" s="7" t="s">
        <v>34</v>
      </c>
      <c r="C49" s="7" t="s">
        <v>112</v>
      </c>
      <c r="D49" s="27" t="s">
        <v>83</v>
      </c>
      <c r="E49" s="7" t="s">
        <v>21</v>
      </c>
      <c r="F49" s="7" t="s">
        <v>26</v>
      </c>
      <c r="G49" s="9">
        <v>50</v>
      </c>
      <c r="H49" s="10">
        <f t="shared" si="1"/>
        <v>981.7312030075185</v>
      </c>
      <c r="I49" s="10">
        <f>G5*H49</f>
        <v>981.7312030075185</v>
      </c>
      <c r="J49" s="11">
        <f t="shared" si="3"/>
        <v>274.88473684210521</v>
      </c>
      <c r="K49" s="6">
        <v>5.4976947368421047</v>
      </c>
      <c r="L49" s="61">
        <f t="shared" si="2"/>
        <v>1033.4012663237038</v>
      </c>
    </row>
    <row r="50" spans="1:14" x14ac:dyDescent="0.25">
      <c r="A50" s="7" t="s">
        <v>235</v>
      </c>
      <c r="B50" s="7" t="s">
        <v>34</v>
      </c>
      <c r="C50" s="7" t="s">
        <v>13</v>
      </c>
      <c r="D50" s="27" t="s">
        <v>39</v>
      </c>
      <c r="E50" s="7" t="s">
        <v>31</v>
      </c>
      <c r="F50" s="7" t="s">
        <v>16</v>
      </c>
      <c r="G50" s="9">
        <v>20</v>
      </c>
      <c r="H50" s="10">
        <f t="shared" si="1"/>
        <v>103.15075187969924</v>
      </c>
      <c r="I50" s="10">
        <f>G5*H50</f>
        <v>103.15075187969924</v>
      </c>
      <c r="J50" s="12">
        <f t="shared" si="3"/>
        <v>28.882210526315792</v>
      </c>
      <c r="K50" s="13">
        <v>1.4441105263157896</v>
      </c>
      <c r="L50" s="61">
        <f t="shared" si="2"/>
        <v>108.57973882073605</v>
      </c>
    </row>
    <row r="51" spans="1:14" x14ac:dyDescent="0.25">
      <c r="A51" s="7" t="s">
        <v>236</v>
      </c>
      <c r="B51" s="7" t="s">
        <v>34</v>
      </c>
      <c r="C51" s="7" t="s">
        <v>13</v>
      </c>
      <c r="D51" s="27" t="s">
        <v>40</v>
      </c>
      <c r="E51" s="7" t="s">
        <v>15</v>
      </c>
      <c r="F51" s="7" t="s">
        <v>16</v>
      </c>
      <c r="G51" s="9">
        <v>20</v>
      </c>
      <c r="H51" s="10">
        <f t="shared" si="1"/>
        <v>87.163909774436092</v>
      </c>
      <c r="I51" s="10">
        <f>G5*H51</f>
        <v>87.163909774436092</v>
      </c>
      <c r="J51" s="12">
        <f t="shared" si="3"/>
        <v>24.405894736842107</v>
      </c>
      <c r="K51" s="13">
        <v>1.2202947368421053</v>
      </c>
      <c r="L51" s="61">
        <f t="shared" si="2"/>
        <v>91.751483973090629</v>
      </c>
    </row>
    <row r="52" spans="1:14" x14ac:dyDescent="0.25">
      <c r="A52" s="7" t="s">
        <v>237</v>
      </c>
      <c r="B52" s="7" t="s">
        <v>34</v>
      </c>
      <c r="C52" s="7" t="s">
        <v>13</v>
      </c>
      <c r="D52" s="27" t="s">
        <v>41</v>
      </c>
      <c r="E52" s="7" t="s">
        <v>16</v>
      </c>
      <c r="F52" s="7" t="s">
        <v>16</v>
      </c>
      <c r="G52" s="9">
        <v>20</v>
      </c>
      <c r="H52" s="10">
        <f t="shared" si="1"/>
        <v>114.84774436090227</v>
      </c>
      <c r="I52" s="10">
        <f>G5*H52</f>
        <v>114.84774436090227</v>
      </c>
      <c r="J52" s="12">
        <f t="shared" si="3"/>
        <v>32.157368421052638</v>
      </c>
      <c r="K52" s="13">
        <v>1.6078684210526317</v>
      </c>
      <c r="L52" s="61">
        <f t="shared" si="2"/>
        <v>120.89236248516029</v>
      </c>
    </row>
    <row r="53" spans="1:14" x14ac:dyDescent="0.25">
      <c r="A53" s="7" t="s">
        <v>238</v>
      </c>
      <c r="B53" s="7" t="s">
        <v>34</v>
      </c>
      <c r="C53" s="7" t="s">
        <v>13</v>
      </c>
      <c r="D53" s="27" t="s">
        <v>42</v>
      </c>
      <c r="E53" s="7" t="s">
        <v>14</v>
      </c>
      <c r="F53" s="7" t="s">
        <v>16</v>
      </c>
      <c r="G53" s="9">
        <v>20</v>
      </c>
      <c r="H53" s="10">
        <f t="shared" si="1"/>
        <v>139.43947368421053</v>
      </c>
      <c r="I53" s="10">
        <f>G5*H53</f>
        <v>139.43947368421053</v>
      </c>
      <c r="J53" s="12">
        <f t="shared" si="3"/>
        <v>39.043052631578952</v>
      </c>
      <c r="K53" s="13">
        <v>1.9521526315789475</v>
      </c>
      <c r="L53" s="61">
        <f t="shared" si="2"/>
        <v>146.77839335180056</v>
      </c>
    </row>
    <row r="54" spans="1:14" x14ac:dyDescent="0.25">
      <c r="A54" s="7" t="s">
        <v>239</v>
      </c>
      <c r="B54" s="7" t="s">
        <v>34</v>
      </c>
      <c r="C54" s="7" t="s">
        <v>13</v>
      </c>
      <c r="D54" s="27" t="s">
        <v>43</v>
      </c>
      <c r="E54" s="7" t="s">
        <v>19</v>
      </c>
      <c r="F54" s="7" t="s">
        <v>16</v>
      </c>
      <c r="G54" s="9">
        <v>20</v>
      </c>
      <c r="H54" s="10">
        <f t="shared" si="1"/>
        <v>175.26616541353383</v>
      </c>
      <c r="I54" s="10">
        <f>G5*H54</f>
        <v>175.26616541353383</v>
      </c>
      <c r="J54" s="12">
        <f t="shared" si="3"/>
        <v>49.074526315789477</v>
      </c>
      <c r="K54" s="13">
        <v>2.4537263157894738</v>
      </c>
      <c r="L54" s="61">
        <f t="shared" si="2"/>
        <v>184.49070043529878</v>
      </c>
      <c r="N54" s="1" t="s">
        <v>377</v>
      </c>
    </row>
    <row r="55" spans="1:14" x14ac:dyDescent="0.25">
      <c r="A55" s="7" t="s">
        <v>240</v>
      </c>
      <c r="B55" s="7" t="s">
        <v>34</v>
      </c>
      <c r="C55" s="7" t="s">
        <v>13</v>
      </c>
      <c r="D55" s="27" t="s">
        <v>44</v>
      </c>
      <c r="E55" s="7" t="s">
        <v>20</v>
      </c>
      <c r="F55" s="7" t="s">
        <v>16</v>
      </c>
      <c r="G55" s="9">
        <v>20</v>
      </c>
      <c r="H55" s="10">
        <f t="shared" si="1"/>
        <v>203.59548872180451</v>
      </c>
      <c r="I55" s="10">
        <f>G5*H55</f>
        <v>203.59548872180451</v>
      </c>
      <c r="J55" s="12">
        <f t="shared" si="3"/>
        <v>57.006736842105269</v>
      </c>
      <c r="K55" s="13">
        <v>2.8503368421052633</v>
      </c>
      <c r="L55" s="61">
        <f t="shared" si="2"/>
        <v>214.31104075979422</v>
      </c>
    </row>
    <row r="56" spans="1:14" x14ac:dyDescent="0.25">
      <c r="A56" s="7" t="s">
        <v>241</v>
      </c>
      <c r="B56" s="7" t="s">
        <v>34</v>
      </c>
      <c r="C56" s="7" t="s">
        <v>13</v>
      </c>
      <c r="D56" s="27" t="s">
        <v>45</v>
      </c>
      <c r="E56" s="7" t="s">
        <v>21</v>
      </c>
      <c r="F56" s="7" t="s">
        <v>16</v>
      </c>
      <c r="G56" s="9">
        <v>20</v>
      </c>
      <c r="H56" s="10">
        <f t="shared" si="1"/>
        <v>279.8721804511278</v>
      </c>
      <c r="I56" s="10">
        <f>G5*H56</f>
        <v>279.8721804511278</v>
      </c>
      <c r="J56" s="12">
        <f t="shared" si="3"/>
        <v>78.364210526315787</v>
      </c>
      <c r="K56" s="13">
        <v>3.9182105263157894</v>
      </c>
      <c r="L56" s="61">
        <f t="shared" si="2"/>
        <v>294.60229521171351</v>
      </c>
    </row>
    <row r="57" spans="1:14" x14ac:dyDescent="0.25">
      <c r="A57" s="7" t="s">
        <v>242</v>
      </c>
      <c r="B57" s="7" t="s">
        <v>34</v>
      </c>
      <c r="C57" s="7" t="s">
        <v>13</v>
      </c>
      <c r="D57" s="27" t="s">
        <v>46</v>
      </c>
      <c r="E57" s="7" t="s">
        <v>31</v>
      </c>
      <c r="F57" s="7" t="s">
        <v>19</v>
      </c>
      <c r="G57" s="9">
        <v>20</v>
      </c>
      <c r="H57" s="10">
        <f t="shared" si="1"/>
        <v>109.24097744360901</v>
      </c>
      <c r="I57" s="10">
        <f>G5*H57</f>
        <v>109.24097744360901</v>
      </c>
      <c r="J57" s="12">
        <f t="shared" si="3"/>
        <v>30.587473684210526</v>
      </c>
      <c r="K57" s="13">
        <v>1.5293736842105263</v>
      </c>
      <c r="L57" s="61">
        <f t="shared" si="2"/>
        <v>114.99050257222002</v>
      </c>
    </row>
    <row r="58" spans="1:14" x14ac:dyDescent="0.25">
      <c r="A58" s="7" t="s">
        <v>243</v>
      </c>
      <c r="B58" s="7" t="s">
        <v>34</v>
      </c>
      <c r="C58" s="7" t="s">
        <v>13</v>
      </c>
      <c r="D58" s="27" t="s">
        <v>47</v>
      </c>
      <c r="E58" s="7" t="s">
        <v>15</v>
      </c>
      <c r="F58" s="7" t="s">
        <v>19</v>
      </c>
      <c r="G58" s="9">
        <v>20</v>
      </c>
      <c r="H58" s="10">
        <f t="shared" si="1"/>
        <v>94.006015037593968</v>
      </c>
      <c r="I58" s="10">
        <f>G5*H58</f>
        <v>94.006015037593968</v>
      </c>
      <c r="J58" s="12">
        <f t="shared" si="3"/>
        <v>26.321684210526314</v>
      </c>
      <c r="K58" s="13">
        <v>1.3160842105263157</v>
      </c>
      <c r="L58" s="61">
        <f t="shared" si="2"/>
        <v>98.95370003957261</v>
      </c>
    </row>
    <row r="59" spans="1:14" x14ac:dyDescent="0.25">
      <c r="A59" s="7" t="s">
        <v>244</v>
      </c>
      <c r="B59" s="7" t="s">
        <v>34</v>
      </c>
      <c r="C59" s="7" t="s">
        <v>13</v>
      </c>
      <c r="D59" s="27" t="s">
        <v>48</v>
      </c>
      <c r="E59" s="7" t="s">
        <v>16</v>
      </c>
      <c r="F59" s="7" t="s">
        <v>19</v>
      </c>
      <c r="G59" s="9">
        <v>20</v>
      </c>
      <c r="H59" s="10">
        <f t="shared" si="1"/>
        <v>121.46428571428572</v>
      </c>
      <c r="I59" s="10">
        <f>G5*H59</f>
        <v>121.46428571428572</v>
      </c>
      <c r="J59" s="12">
        <f t="shared" si="3"/>
        <v>34.010000000000005</v>
      </c>
      <c r="K59" s="13">
        <v>1.7005000000000001</v>
      </c>
      <c r="L59" s="61">
        <f t="shared" si="2"/>
        <v>127.85714285714288</v>
      </c>
    </row>
    <row r="60" spans="1:14" x14ac:dyDescent="0.25">
      <c r="A60" s="7" t="s">
        <v>245</v>
      </c>
      <c r="B60" s="7" t="s">
        <v>34</v>
      </c>
      <c r="C60" s="7" t="s">
        <v>13</v>
      </c>
      <c r="D60" s="27" t="s">
        <v>49</v>
      </c>
      <c r="E60" s="7" t="s">
        <v>14</v>
      </c>
      <c r="F60" s="7" t="s">
        <v>19</v>
      </c>
      <c r="G60" s="9">
        <v>20</v>
      </c>
      <c r="H60" s="10">
        <f t="shared" si="1"/>
        <v>147.48458646616541</v>
      </c>
      <c r="I60" s="10">
        <f>G5*H60</f>
        <v>147.48458646616541</v>
      </c>
      <c r="J60" s="12">
        <f t="shared" si="3"/>
        <v>41.295684210526318</v>
      </c>
      <c r="K60" s="13">
        <v>2.0647842105263159</v>
      </c>
      <c r="L60" s="61">
        <f t="shared" si="2"/>
        <v>155.24693312227939</v>
      </c>
    </row>
    <row r="61" spans="1:14" x14ac:dyDescent="0.25">
      <c r="A61" s="7" t="s">
        <v>246</v>
      </c>
      <c r="B61" s="7" t="s">
        <v>34</v>
      </c>
      <c r="C61" s="7" t="s">
        <v>13</v>
      </c>
      <c r="D61" s="27" t="s">
        <v>50</v>
      </c>
      <c r="E61" s="7" t="s">
        <v>19</v>
      </c>
      <c r="F61" s="7" t="s">
        <v>19</v>
      </c>
      <c r="G61" s="9">
        <v>20</v>
      </c>
      <c r="H61" s="10">
        <f t="shared" si="1"/>
        <v>185.2661654135338</v>
      </c>
      <c r="I61" s="10">
        <f>G5*H61</f>
        <v>185.2661654135338</v>
      </c>
      <c r="J61" s="12">
        <f t="shared" si="3"/>
        <v>51.874526315789467</v>
      </c>
      <c r="K61" s="13">
        <v>2.5937263157894734</v>
      </c>
      <c r="L61" s="61">
        <f t="shared" si="2"/>
        <v>195.01701622477242</v>
      </c>
    </row>
    <row r="62" spans="1:14" x14ac:dyDescent="0.25">
      <c r="A62" s="7" t="s">
        <v>247</v>
      </c>
      <c r="B62" s="7" t="s">
        <v>34</v>
      </c>
      <c r="C62" s="7" t="s">
        <v>13</v>
      </c>
      <c r="D62" s="27" t="s">
        <v>51</v>
      </c>
      <c r="E62" s="7" t="s">
        <v>20</v>
      </c>
      <c r="F62" s="7" t="s">
        <v>19</v>
      </c>
      <c r="G62" s="9">
        <v>20</v>
      </c>
      <c r="H62" s="10">
        <f t="shared" si="1"/>
        <v>215.32481203007515</v>
      </c>
      <c r="I62" s="10">
        <f>G5*H62</f>
        <v>215.32481203007515</v>
      </c>
      <c r="J62" s="12">
        <f t="shared" si="3"/>
        <v>60.290947368421051</v>
      </c>
      <c r="K62" s="13">
        <v>3.0145473684210526</v>
      </c>
      <c r="L62" s="61">
        <f t="shared" si="2"/>
        <v>226.65769687376331</v>
      </c>
    </row>
    <row r="63" spans="1:14" x14ac:dyDescent="0.25">
      <c r="A63" s="7" t="s">
        <v>248</v>
      </c>
      <c r="B63" s="7" t="s">
        <v>34</v>
      </c>
      <c r="C63" s="7" t="s">
        <v>13</v>
      </c>
      <c r="D63" s="27" t="s">
        <v>52</v>
      </c>
      <c r="E63" s="7" t="s">
        <v>21</v>
      </c>
      <c r="F63" s="7" t="s">
        <v>19</v>
      </c>
      <c r="G63" s="9">
        <v>20</v>
      </c>
      <c r="H63" s="10">
        <f t="shared" si="1"/>
        <v>295.43609022556387</v>
      </c>
      <c r="I63" s="10">
        <f>G5*H63</f>
        <v>295.43609022556387</v>
      </c>
      <c r="J63" s="12">
        <f t="shared" si="3"/>
        <v>82.722105263157886</v>
      </c>
      <c r="K63" s="13">
        <v>4.1361052631578943</v>
      </c>
      <c r="L63" s="61">
        <f t="shared" si="2"/>
        <v>310.98535813217251</v>
      </c>
    </row>
    <row r="64" spans="1:14" x14ac:dyDescent="0.25">
      <c r="A64" s="7" t="s">
        <v>249</v>
      </c>
      <c r="B64" s="7" t="s">
        <v>34</v>
      </c>
      <c r="C64" s="7" t="s">
        <v>13</v>
      </c>
      <c r="D64" s="27" t="s">
        <v>53</v>
      </c>
      <c r="E64" s="7" t="s">
        <v>31</v>
      </c>
      <c r="F64" s="7" t="s">
        <v>26</v>
      </c>
      <c r="G64" s="9">
        <v>20</v>
      </c>
      <c r="H64" s="10">
        <f t="shared" si="1"/>
        <v>120.2936090225564</v>
      </c>
      <c r="I64" s="10">
        <f>G5*H64</f>
        <v>120.2936090225564</v>
      </c>
      <c r="J64" s="12">
        <f t="shared" si="3"/>
        <v>33.682210526315792</v>
      </c>
      <c r="K64" s="13">
        <v>1.6841105263157896</v>
      </c>
      <c r="L64" s="61">
        <f t="shared" si="2"/>
        <v>126.62485160269095</v>
      </c>
    </row>
    <row r="65" spans="1:12" x14ac:dyDescent="0.25">
      <c r="A65" s="7" t="s">
        <v>250</v>
      </c>
      <c r="B65" s="7" t="s">
        <v>34</v>
      </c>
      <c r="C65" s="7" t="s">
        <v>13</v>
      </c>
      <c r="D65" s="27" t="s">
        <v>54</v>
      </c>
      <c r="E65" s="7" t="s">
        <v>15</v>
      </c>
      <c r="F65" s="7" t="s">
        <v>26</v>
      </c>
      <c r="G65" s="9">
        <v>20</v>
      </c>
      <c r="H65" s="10">
        <f t="shared" si="1"/>
        <v>105.05864661654135</v>
      </c>
      <c r="I65" s="10">
        <f>G5*H65</f>
        <v>105.05864661654135</v>
      </c>
      <c r="J65" s="12">
        <f t="shared" si="3"/>
        <v>29.416421052631581</v>
      </c>
      <c r="K65" s="13">
        <v>1.470821052631579</v>
      </c>
      <c r="L65" s="61">
        <f t="shared" si="2"/>
        <v>110.58804907004354</v>
      </c>
    </row>
    <row r="66" spans="1:12" x14ac:dyDescent="0.25">
      <c r="A66" s="7" t="s">
        <v>209</v>
      </c>
      <c r="B66" s="7" t="s">
        <v>34</v>
      </c>
      <c r="C66" s="7" t="s">
        <v>13</v>
      </c>
      <c r="D66" s="27" t="s">
        <v>55</v>
      </c>
      <c r="E66" s="7" t="s">
        <v>16</v>
      </c>
      <c r="F66" s="7" t="s">
        <v>26</v>
      </c>
      <c r="G66" s="9">
        <v>20</v>
      </c>
      <c r="H66" s="10">
        <f t="shared" si="1"/>
        <v>134.62218045112783</v>
      </c>
      <c r="I66" s="10">
        <f>G5*H66</f>
        <v>134.62218045112783</v>
      </c>
      <c r="J66" s="12">
        <f t="shared" si="3"/>
        <v>37.694210526315793</v>
      </c>
      <c r="K66" s="13">
        <v>1.8847105263157897</v>
      </c>
      <c r="L66" s="61">
        <f t="shared" si="2"/>
        <v>141.70755836960825</v>
      </c>
    </row>
    <row r="67" spans="1:12" x14ac:dyDescent="0.25">
      <c r="A67" s="7" t="s">
        <v>251</v>
      </c>
      <c r="B67" s="7" t="s">
        <v>34</v>
      </c>
      <c r="C67" s="7" t="s">
        <v>13</v>
      </c>
      <c r="D67" s="27" t="s">
        <v>56</v>
      </c>
      <c r="E67" s="7" t="s">
        <v>14</v>
      </c>
      <c r="F67" s="7" t="s">
        <v>26</v>
      </c>
      <c r="G67" s="9">
        <v>20</v>
      </c>
      <c r="H67" s="10">
        <f t="shared" si="1"/>
        <v>160.49210526315787</v>
      </c>
      <c r="I67" s="10">
        <f>G5*H67</f>
        <v>160.49210526315787</v>
      </c>
      <c r="J67" s="12">
        <f t="shared" si="3"/>
        <v>44.937789473684205</v>
      </c>
      <c r="K67" s="13">
        <v>2.2468894736842104</v>
      </c>
      <c r="L67" s="61">
        <f t="shared" si="2"/>
        <v>168.93905817174513</v>
      </c>
    </row>
    <row r="68" spans="1:12" x14ac:dyDescent="0.25">
      <c r="A68" s="7" t="s">
        <v>252</v>
      </c>
      <c r="B68" s="7" t="s">
        <v>34</v>
      </c>
      <c r="C68" s="7" t="s">
        <v>13</v>
      </c>
      <c r="D68" s="27" t="s">
        <v>57</v>
      </c>
      <c r="E68" s="7" t="s">
        <v>19</v>
      </c>
      <c r="F68" s="7" t="s">
        <v>26</v>
      </c>
      <c r="G68" s="9">
        <v>20</v>
      </c>
      <c r="H68" s="10">
        <f t="shared" si="1"/>
        <v>200.8300751879699</v>
      </c>
      <c r="I68" s="10">
        <f>G5*H68</f>
        <v>200.8300751879699</v>
      </c>
      <c r="J68" s="12">
        <f t="shared" si="3"/>
        <v>56.23242105263158</v>
      </c>
      <c r="K68" s="13">
        <v>2.8116210526315788</v>
      </c>
      <c r="L68" s="61">
        <f t="shared" si="2"/>
        <v>211.40007914523147</v>
      </c>
    </row>
    <row r="69" spans="1:12" x14ac:dyDescent="0.25">
      <c r="A69" s="7" t="s">
        <v>253</v>
      </c>
      <c r="B69" s="7" t="s">
        <v>34</v>
      </c>
      <c r="C69" s="7" t="s">
        <v>13</v>
      </c>
      <c r="D69" s="27" t="s">
        <v>58</v>
      </c>
      <c r="E69" s="7" t="s">
        <v>20</v>
      </c>
      <c r="F69" s="7" t="s">
        <v>26</v>
      </c>
      <c r="G69" s="9">
        <v>20</v>
      </c>
      <c r="H69" s="10">
        <f t="shared" si="1"/>
        <v>232.39248120300755</v>
      </c>
      <c r="I69" s="10">
        <f>G5*H69</f>
        <v>232.39248120300755</v>
      </c>
      <c r="J69" s="12">
        <f t="shared" si="3"/>
        <v>65.069894736842116</v>
      </c>
      <c r="K69" s="13">
        <v>3.2534947368421054</v>
      </c>
      <c r="L69" s="61">
        <f t="shared" si="2"/>
        <v>244.62366442421848</v>
      </c>
    </row>
    <row r="70" spans="1:12" x14ac:dyDescent="0.25">
      <c r="A70" s="7" t="s">
        <v>254</v>
      </c>
      <c r="B70" s="7" t="s">
        <v>34</v>
      </c>
      <c r="C70" s="7" t="s">
        <v>13</v>
      </c>
      <c r="D70" s="27" t="s">
        <v>59</v>
      </c>
      <c r="E70" s="7" t="s">
        <v>21</v>
      </c>
      <c r="F70" s="7" t="s">
        <v>26</v>
      </c>
      <c r="G70" s="9">
        <v>20</v>
      </c>
      <c r="H70" s="10">
        <f t="shared" si="1"/>
        <v>312.20300751879694</v>
      </c>
      <c r="I70" s="10">
        <f>G5*H70</f>
        <v>312.20300751879694</v>
      </c>
      <c r="J70" s="12">
        <f t="shared" si="3"/>
        <v>87.416842105263157</v>
      </c>
      <c r="K70" s="13">
        <v>4.3708421052631579</v>
      </c>
      <c r="L70" s="61">
        <f t="shared" si="2"/>
        <v>328.63474475662838</v>
      </c>
    </row>
    <row r="71" spans="1:12" x14ac:dyDescent="0.25">
      <c r="A71" s="7" t="s">
        <v>255</v>
      </c>
      <c r="B71" s="7" t="s">
        <v>34</v>
      </c>
      <c r="C71" s="7" t="s">
        <v>112</v>
      </c>
      <c r="D71" s="27" t="s">
        <v>60</v>
      </c>
      <c r="E71" s="7" t="s">
        <v>31</v>
      </c>
      <c r="F71" s="7" t="s">
        <v>16</v>
      </c>
      <c r="G71" s="9">
        <v>20</v>
      </c>
      <c r="H71" s="10">
        <f t="shared" si="1"/>
        <v>110.29360902255638</v>
      </c>
      <c r="I71" s="10">
        <f>G5*H71</f>
        <v>110.29360902255638</v>
      </c>
      <c r="J71" s="12">
        <f t="shared" si="3"/>
        <v>30.882210526315788</v>
      </c>
      <c r="K71" s="63">
        <v>1.5441105263157895</v>
      </c>
      <c r="L71" s="61">
        <f t="shared" si="2"/>
        <v>116.09853581321725</v>
      </c>
    </row>
    <row r="72" spans="1:12" x14ac:dyDescent="0.25">
      <c r="A72" s="7" t="s">
        <v>256</v>
      </c>
      <c r="B72" s="7" t="s">
        <v>34</v>
      </c>
      <c r="C72" s="7" t="s">
        <v>112</v>
      </c>
      <c r="D72" s="27" t="s">
        <v>61</v>
      </c>
      <c r="E72" s="7" t="s">
        <v>15</v>
      </c>
      <c r="F72" s="7" t="s">
        <v>16</v>
      </c>
      <c r="G72" s="9">
        <v>20</v>
      </c>
      <c r="H72" s="10">
        <f t="shared" si="1"/>
        <v>94.682706766917278</v>
      </c>
      <c r="I72" s="10">
        <f>G5*H72</f>
        <v>94.682706766917278</v>
      </c>
      <c r="J72" s="12">
        <f t="shared" si="3"/>
        <v>26.51115789473684</v>
      </c>
      <c r="K72" s="63">
        <v>1.325557894736842</v>
      </c>
      <c r="L72" s="61">
        <f t="shared" si="2"/>
        <v>99.666007123070827</v>
      </c>
    </row>
    <row r="73" spans="1:12" x14ac:dyDescent="0.25">
      <c r="A73" s="7" t="s">
        <v>257</v>
      </c>
      <c r="B73" s="7" t="s">
        <v>34</v>
      </c>
      <c r="C73" s="7" t="s">
        <v>112</v>
      </c>
      <c r="D73" s="27" t="s">
        <v>41</v>
      </c>
      <c r="E73" s="7" t="s">
        <v>16</v>
      </c>
      <c r="F73" s="7" t="s">
        <v>16</v>
      </c>
      <c r="G73" s="9">
        <v>20</v>
      </c>
      <c r="H73" s="10">
        <f t="shared" ref="H73:H91" si="4">(J73)/0.28</f>
        <v>122.06578947368419</v>
      </c>
      <c r="I73" s="10">
        <f>G5*H73</f>
        <v>122.06578947368419</v>
      </c>
      <c r="J73" s="12">
        <f t="shared" si="3"/>
        <v>34.178421052631577</v>
      </c>
      <c r="K73" s="63">
        <v>1.708921052631579</v>
      </c>
      <c r="L73" s="61">
        <f t="shared" ref="L73:L91" si="5">H73/0.95</f>
        <v>128.49030470914127</v>
      </c>
    </row>
    <row r="74" spans="1:12" x14ac:dyDescent="0.25">
      <c r="A74" s="7" t="s">
        <v>258</v>
      </c>
      <c r="B74" s="7" t="s">
        <v>34</v>
      </c>
      <c r="C74" s="7" t="s">
        <v>112</v>
      </c>
      <c r="D74" s="27" t="s">
        <v>42</v>
      </c>
      <c r="E74" s="7" t="s">
        <v>14</v>
      </c>
      <c r="F74" s="7" t="s">
        <v>16</v>
      </c>
      <c r="G74" s="9">
        <v>20</v>
      </c>
      <c r="H74" s="10">
        <f t="shared" si="4"/>
        <v>146.28157894736842</v>
      </c>
      <c r="I74" s="10">
        <f>G5*H74</f>
        <v>146.28157894736842</v>
      </c>
      <c r="J74" s="12">
        <f t="shared" si="3"/>
        <v>40.958842105263159</v>
      </c>
      <c r="K74" s="63">
        <v>2.0479421052631581</v>
      </c>
      <c r="L74" s="61">
        <f t="shared" si="5"/>
        <v>153.98060941828254</v>
      </c>
    </row>
    <row r="75" spans="1:12" x14ac:dyDescent="0.25">
      <c r="A75" s="7" t="s">
        <v>259</v>
      </c>
      <c r="B75" s="7" t="s">
        <v>34</v>
      </c>
      <c r="C75" s="7" t="s">
        <v>112</v>
      </c>
      <c r="D75" s="27" t="s">
        <v>43</v>
      </c>
      <c r="E75" s="7" t="s">
        <v>19</v>
      </c>
      <c r="F75" s="7" t="s">
        <v>16</v>
      </c>
      <c r="G75" s="9">
        <v>20</v>
      </c>
      <c r="H75" s="10">
        <f t="shared" si="4"/>
        <v>183.08571428571426</v>
      </c>
      <c r="I75" s="10">
        <f>G5*H75</f>
        <v>183.08571428571426</v>
      </c>
      <c r="J75" s="12">
        <f t="shared" si="3"/>
        <v>51.263999999999996</v>
      </c>
      <c r="K75" s="63">
        <v>2.5631999999999997</v>
      </c>
      <c r="L75" s="61">
        <f t="shared" si="5"/>
        <v>192.72180451127818</v>
      </c>
    </row>
    <row r="76" spans="1:12" x14ac:dyDescent="0.25">
      <c r="A76" s="7" t="s">
        <v>260</v>
      </c>
      <c r="B76" s="7" t="s">
        <v>34</v>
      </c>
      <c r="C76" s="7" t="s">
        <v>112</v>
      </c>
      <c r="D76" s="27" t="s">
        <v>44</v>
      </c>
      <c r="E76" s="7" t="s">
        <v>20</v>
      </c>
      <c r="F76" s="7" t="s">
        <v>16</v>
      </c>
      <c r="G76" s="9">
        <v>20</v>
      </c>
      <c r="H76" s="10">
        <f t="shared" si="4"/>
        <v>211.64060150375943</v>
      </c>
      <c r="I76" s="10">
        <f>G5*H76</f>
        <v>211.64060150375943</v>
      </c>
      <c r="J76" s="12">
        <f t="shared" si="3"/>
        <v>59.259368421052642</v>
      </c>
      <c r="K76" s="63">
        <v>2.9629684210526319</v>
      </c>
      <c r="L76" s="61">
        <f t="shared" si="5"/>
        <v>222.77958053027308</v>
      </c>
    </row>
    <row r="77" spans="1:12" x14ac:dyDescent="0.25">
      <c r="A77" s="7" t="s">
        <v>261</v>
      </c>
      <c r="B77" s="7" t="s">
        <v>34</v>
      </c>
      <c r="C77" s="7" t="s">
        <v>112</v>
      </c>
      <c r="D77" s="27" t="s">
        <v>45</v>
      </c>
      <c r="E77" s="7" t="s">
        <v>21</v>
      </c>
      <c r="F77" s="7" t="s">
        <v>16</v>
      </c>
      <c r="G77" s="9">
        <v>20</v>
      </c>
      <c r="H77" s="10">
        <f t="shared" si="4"/>
        <v>288.66917293233075</v>
      </c>
      <c r="I77" s="10">
        <f>G5*H77</f>
        <v>288.66917293233075</v>
      </c>
      <c r="J77" s="12">
        <f t="shared" si="3"/>
        <v>80.827368421052626</v>
      </c>
      <c r="K77" s="63">
        <v>4.0413684210526313</v>
      </c>
      <c r="L77" s="61">
        <f t="shared" si="5"/>
        <v>303.86228729719028</v>
      </c>
    </row>
    <row r="78" spans="1:12" x14ac:dyDescent="0.25">
      <c r="A78" s="7" t="s">
        <v>262</v>
      </c>
      <c r="B78" s="7" t="s">
        <v>34</v>
      </c>
      <c r="C78" s="7" t="s">
        <v>112</v>
      </c>
      <c r="D78" s="27" t="s">
        <v>46</v>
      </c>
      <c r="E78" s="7" t="s">
        <v>31</v>
      </c>
      <c r="F78" s="7" t="s">
        <v>19</v>
      </c>
      <c r="G78" s="9">
        <v>20</v>
      </c>
      <c r="H78" s="10">
        <f t="shared" si="4"/>
        <v>118.26353383458647</v>
      </c>
      <c r="I78" s="10">
        <f>G5*H78</f>
        <v>118.26353383458647</v>
      </c>
      <c r="J78" s="12">
        <f t="shared" si="3"/>
        <v>33.113789473684214</v>
      </c>
      <c r="K78" s="27">
        <v>1.6556894736842107</v>
      </c>
      <c r="L78" s="61">
        <f t="shared" si="5"/>
        <v>124.48793035219629</v>
      </c>
    </row>
    <row r="79" spans="1:12" x14ac:dyDescent="0.25">
      <c r="A79" s="7" t="s">
        <v>263</v>
      </c>
      <c r="B79" s="7" t="s">
        <v>34</v>
      </c>
      <c r="C79" s="7" t="s">
        <v>112</v>
      </c>
      <c r="D79" s="27" t="s">
        <v>47</v>
      </c>
      <c r="E79" s="7" t="s">
        <v>15</v>
      </c>
      <c r="F79" s="7" t="s">
        <v>19</v>
      </c>
      <c r="G79" s="9">
        <v>20</v>
      </c>
      <c r="H79" s="10">
        <f t="shared" si="4"/>
        <v>103.70526315789473</v>
      </c>
      <c r="I79" s="10">
        <f>G5*H79</f>
        <v>103.70526315789473</v>
      </c>
      <c r="J79" s="12">
        <f t="shared" ref="J79:J91" si="6">K79*G79</f>
        <v>29.037473684210529</v>
      </c>
      <c r="K79" s="27">
        <v>1.4518736842105264</v>
      </c>
      <c r="L79" s="61">
        <f t="shared" si="5"/>
        <v>109.16343490304709</v>
      </c>
    </row>
    <row r="80" spans="1:12" x14ac:dyDescent="0.25">
      <c r="A80" s="7" t="s">
        <v>264</v>
      </c>
      <c r="B80" s="7" t="s">
        <v>34</v>
      </c>
      <c r="C80" s="7" t="s">
        <v>112</v>
      </c>
      <c r="D80" s="27" t="s">
        <v>48</v>
      </c>
      <c r="E80" s="7" t="s">
        <v>16</v>
      </c>
      <c r="F80" s="7" t="s">
        <v>19</v>
      </c>
      <c r="G80" s="9">
        <v>20</v>
      </c>
      <c r="H80" s="10">
        <f t="shared" si="4"/>
        <v>132.14097744360902</v>
      </c>
      <c r="I80" s="10">
        <f>G5*H80</f>
        <v>132.14097744360902</v>
      </c>
      <c r="J80" s="12">
        <f t="shared" si="6"/>
        <v>36.999473684210528</v>
      </c>
      <c r="K80" s="27">
        <v>1.8499736842105263</v>
      </c>
      <c r="L80" s="61">
        <f t="shared" si="5"/>
        <v>139.09576573011475</v>
      </c>
    </row>
    <row r="81" spans="1:12" x14ac:dyDescent="0.25">
      <c r="A81" s="7" t="s">
        <v>265</v>
      </c>
      <c r="B81" s="7" t="s">
        <v>34</v>
      </c>
      <c r="C81" s="7" t="s">
        <v>112</v>
      </c>
      <c r="D81" s="27" t="s">
        <v>49</v>
      </c>
      <c r="E81" s="7" t="s">
        <v>14</v>
      </c>
      <c r="F81" s="7" t="s">
        <v>19</v>
      </c>
      <c r="G81" s="9">
        <v>20</v>
      </c>
      <c r="H81" s="10">
        <f t="shared" si="4"/>
        <v>158.38684210526316</v>
      </c>
      <c r="I81" s="10">
        <f>G5*H81</f>
        <v>158.38684210526316</v>
      </c>
      <c r="J81" s="12">
        <f t="shared" si="6"/>
        <v>44.348315789473688</v>
      </c>
      <c r="K81" s="27">
        <v>2.2174157894736846</v>
      </c>
      <c r="L81" s="61">
        <f t="shared" si="5"/>
        <v>166.7229916897507</v>
      </c>
    </row>
    <row r="82" spans="1:12" x14ac:dyDescent="0.25">
      <c r="A82" s="7" t="s">
        <v>266</v>
      </c>
      <c r="B82" s="7" t="s">
        <v>34</v>
      </c>
      <c r="C82" s="7" t="s">
        <v>112</v>
      </c>
      <c r="D82" s="27" t="s">
        <v>62</v>
      </c>
      <c r="E82" s="7" t="s">
        <v>19</v>
      </c>
      <c r="F82" s="7" t="s">
        <v>19</v>
      </c>
      <c r="G82" s="9">
        <v>20</v>
      </c>
      <c r="H82" s="10">
        <f t="shared" si="4"/>
        <v>197.14586466165409</v>
      </c>
      <c r="I82" s="10">
        <f>G5*H82</f>
        <v>197.14586466165409</v>
      </c>
      <c r="J82" s="12">
        <f t="shared" si="6"/>
        <v>55.200842105263149</v>
      </c>
      <c r="K82" s="27">
        <v>2.7600421052631576</v>
      </c>
      <c r="L82" s="61">
        <f t="shared" si="5"/>
        <v>207.52196280174115</v>
      </c>
    </row>
    <row r="83" spans="1:12" x14ac:dyDescent="0.25">
      <c r="A83" s="7" t="s">
        <v>267</v>
      </c>
      <c r="B83" s="7" t="s">
        <v>34</v>
      </c>
      <c r="C83" s="7" t="s">
        <v>112</v>
      </c>
      <c r="D83" s="27" t="s">
        <v>51</v>
      </c>
      <c r="E83" s="7" t="s">
        <v>20</v>
      </c>
      <c r="F83" s="7" t="s">
        <v>19</v>
      </c>
      <c r="G83" s="9">
        <v>20</v>
      </c>
      <c r="H83" s="10">
        <f t="shared" si="4"/>
        <v>228.33233082706766</v>
      </c>
      <c r="I83" s="10">
        <f>G5*H83</f>
        <v>228.33233082706766</v>
      </c>
      <c r="J83" s="12">
        <f t="shared" si="6"/>
        <v>63.933052631578953</v>
      </c>
      <c r="K83" s="27">
        <v>3.1966526315789476</v>
      </c>
      <c r="L83" s="61">
        <f t="shared" si="5"/>
        <v>240.34982192322914</v>
      </c>
    </row>
    <row r="84" spans="1:12" x14ac:dyDescent="0.25">
      <c r="A84" s="23" t="s">
        <v>268</v>
      </c>
      <c r="B84" s="7" t="s">
        <v>34</v>
      </c>
      <c r="C84" s="7" t="s">
        <v>112</v>
      </c>
      <c r="D84" s="27" t="s">
        <v>52</v>
      </c>
      <c r="E84" s="7" t="s">
        <v>21</v>
      </c>
      <c r="F84" s="7" t="s">
        <v>19</v>
      </c>
      <c r="G84" s="9">
        <v>20</v>
      </c>
      <c r="H84" s="10">
        <f t="shared" si="4"/>
        <v>310.4736842105263</v>
      </c>
      <c r="I84" s="10">
        <f>G5*H84</f>
        <v>310.4736842105263</v>
      </c>
      <c r="J84" s="12">
        <f t="shared" si="6"/>
        <v>86.932631578947365</v>
      </c>
      <c r="K84" s="27">
        <v>4.3466315789473686</v>
      </c>
      <c r="L84" s="61">
        <f t="shared" si="5"/>
        <v>326.81440443213296</v>
      </c>
    </row>
    <row r="85" spans="1:12" x14ac:dyDescent="0.25">
      <c r="A85" s="7" t="s">
        <v>269</v>
      </c>
      <c r="B85" s="7" t="s">
        <v>34</v>
      </c>
      <c r="C85" s="7" t="s">
        <v>112</v>
      </c>
      <c r="D85" s="27" t="s">
        <v>53</v>
      </c>
      <c r="E85" s="7" t="s">
        <v>31</v>
      </c>
      <c r="F85" s="7" t="s">
        <v>26</v>
      </c>
      <c r="G85" s="9">
        <v>20</v>
      </c>
      <c r="H85" s="10">
        <f t="shared" si="4"/>
        <v>138.26353383458644</v>
      </c>
      <c r="I85" s="11">
        <f>G5*H85</f>
        <v>138.26353383458644</v>
      </c>
      <c r="J85" s="12">
        <f t="shared" si="6"/>
        <v>38.713789473684209</v>
      </c>
      <c r="K85" s="27">
        <v>1.9356894736842105</v>
      </c>
      <c r="L85" s="61">
        <f t="shared" si="5"/>
        <v>145.54056193114363</v>
      </c>
    </row>
    <row r="86" spans="1:12" x14ac:dyDescent="0.25">
      <c r="A86" s="7" t="s">
        <v>270</v>
      </c>
      <c r="B86" s="7" t="s">
        <v>34</v>
      </c>
      <c r="C86" s="7" t="s">
        <v>112</v>
      </c>
      <c r="D86" s="27" t="s">
        <v>115</v>
      </c>
      <c r="E86" s="7" t="s">
        <v>15</v>
      </c>
      <c r="F86" s="7" t="s">
        <v>26</v>
      </c>
      <c r="G86" s="9">
        <v>20</v>
      </c>
      <c r="H86" s="10">
        <f t="shared" si="4"/>
        <v>123.4796992481203</v>
      </c>
      <c r="I86" s="11">
        <f>G5*H86</f>
        <v>123.4796992481203</v>
      </c>
      <c r="J86" s="12">
        <f t="shared" si="6"/>
        <v>34.574315789473687</v>
      </c>
      <c r="K86" s="27">
        <v>1.7287157894736842</v>
      </c>
      <c r="L86" s="61">
        <f t="shared" si="5"/>
        <v>129.97863078749506</v>
      </c>
    </row>
    <row r="87" spans="1:12" x14ac:dyDescent="0.25">
      <c r="A87" s="7" t="s">
        <v>271</v>
      </c>
      <c r="B87" s="7" t="s">
        <v>34</v>
      </c>
      <c r="C87" s="7" t="s">
        <v>112</v>
      </c>
      <c r="D87" s="27" t="s">
        <v>55</v>
      </c>
      <c r="E87" s="7" t="s">
        <v>16</v>
      </c>
      <c r="F87" s="7" t="s">
        <v>26</v>
      </c>
      <c r="G87" s="9">
        <v>20</v>
      </c>
      <c r="H87" s="10">
        <f t="shared" si="4"/>
        <v>153.19360902255636</v>
      </c>
      <c r="I87" s="48">
        <f>G5*H87</f>
        <v>153.19360902255636</v>
      </c>
      <c r="J87" s="12">
        <f t="shared" si="6"/>
        <v>42.894210526315788</v>
      </c>
      <c r="K87" s="27">
        <v>2.1447105263157895</v>
      </c>
      <c r="L87" s="61">
        <f t="shared" si="5"/>
        <v>161.25643055005932</v>
      </c>
    </row>
    <row r="88" spans="1:12" x14ac:dyDescent="0.25">
      <c r="A88" s="7" t="s">
        <v>272</v>
      </c>
      <c r="B88" s="7" t="s">
        <v>34</v>
      </c>
      <c r="C88" s="7" t="s">
        <v>112</v>
      </c>
      <c r="D88" s="27" t="s">
        <v>56</v>
      </c>
      <c r="E88" s="7" t="s">
        <v>14</v>
      </c>
      <c r="F88" s="7" t="s">
        <v>26</v>
      </c>
      <c r="G88" s="9">
        <v>20</v>
      </c>
      <c r="H88" s="10">
        <f t="shared" si="4"/>
        <v>179.8906015037594</v>
      </c>
      <c r="I88" s="48">
        <f>G5*H88</f>
        <v>179.8906015037594</v>
      </c>
      <c r="J88" s="12">
        <f t="shared" si="6"/>
        <v>50.369368421052634</v>
      </c>
      <c r="K88" s="27">
        <v>2.5184684210526318</v>
      </c>
      <c r="L88" s="61">
        <f t="shared" si="5"/>
        <v>189.35852789869412</v>
      </c>
    </row>
    <row r="89" spans="1:12" x14ac:dyDescent="0.25">
      <c r="A89" s="7" t="s">
        <v>273</v>
      </c>
      <c r="B89" s="7" t="s">
        <v>34</v>
      </c>
      <c r="C89" s="7" t="s">
        <v>112</v>
      </c>
      <c r="D89" s="27" t="s">
        <v>116</v>
      </c>
      <c r="E89" s="7" t="s">
        <v>19</v>
      </c>
      <c r="F89" s="7" t="s">
        <v>26</v>
      </c>
      <c r="G89" s="9">
        <v>20</v>
      </c>
      <c r="H89" s="10">
        <f t="shared" si="4"/>
        <v>218.19849624060146</v>
      </c>
      <c r="I89" s="48">
        <f>G5*H89</f>
        <v>218.19849624060146</v>
      </c>
      <c r="J89" s="12">
        <f t="shared" si="6"/>
        <v>61.095578947368416</v>
      </c>
      <c r="K89" s="27">
        <v>3.0547789473684208</v>
      </c>
      <c r="L89" s="61">
        <f t="shared" si="5"/>
        <v>229.68262762168575</v>
      </c>
    </row>
    <row r="90" spans="1:12" x14ac:dyDescent="0.25">
      <c r="A90" s="7" t="s">
        <v>274</v>
      </c>
      <c r="B90" s="7" t="s">
        <v>34</v>
      </c>
      <c r="C90" s="7" t="s">
        <v>112</v>
      </c>
      <c r="D90" s="27" t="s">
        <v>58</v>
      </c>
      <c r="E90" s="7" t="s">
        <v>20</v>
      </c>
      <c r="F90" s="7" t="s">
        <v>26</v>
      </c>
      <c r="G90" s="9">
        <v>20</v>
      </c>
      <c r="H90" s="10">
        <f t="shared" si="4"/>
        <v>251.86616541353382</v>
      </c>
      <c r="I90" s="48">
        <f>G5*H90</f>
        <v>251.86616541353382</v>
      </c>
      <c r="J90" s="12">
        <f t="shared" si="6"/>
        <v>70.522526315789477</v>
      </c>
      <c r="K90" s="27">
        <v>3.5261263157894738</v>
      </c>
      <c r="L90" s="61">
        <f t="shared" si="5"/>
        <v>265.12227938266722</v>
      </c>
    </row>
    <row r="91" spans="1:12" x14ac:dyDescent="0.25">
      <c r="A91" s="7" t="s">
        <v>275</v>
      </c>
      <c r="B91" s="7" t="s">
        <v>34</v>
      </c>
      <c r="C91" s="7" t="s">
        <v>112</v>
      </c>
      <c r="D91" s="27" t="s">
        <v>59</v>
      </c>
      <c r="E91" s="7" t="s">
        <v>21</v>
      </c>
      <c r="F91" s="7" t="s">
        <v>26</v>
      </c>
      <c r="G91" s="9">
        <v>20</v>
      </c>
      <c r="H91" s="10">
        <f t="shared" si="4"/>
        <v>342.27819548872174</v>
      </c>
      <c r="I91" s="48">
        <f>G5*H91</f>
        <v>342.27819548872174</v>
      </c>
      <c r="J91" s="12">
        <f t="shared" si="6"/>
        <v>95.837894736842088</v>
      </c>
      <c r="K91" s="27">
        <v>4.7918947368421048</v>
      </c>
      <c r="L91" s="61">
        <f t="shared" si="5"/>
        <v>360.29283735654923</v>
      </c>
    </row>
  </sheetData>
  <sheetProtection algorithmName="SHA-512" hashValue="LE0fgQhR+vUnJfot0XZW7kF+mWc84sCqydnC4tIcQ5MzOECV5u/vcP02fGOUqgTzBNj32ioxs5Smz5Z0J8wR6g==" saltValue="QzmcXBsZFwhXvUjql2itEw==" spinCount="100000" sheet="1" sort="0" autoFilter="0"/>
  <protectedRanges>
    <protectedRange sqref="G8:G91" name="Range2"/>
    <protectedRange sqref="G5" name="Range1"/>
  </protectedRanges>
  <autoFilter ref="A7:K91" xr:uid="{3895B443-FEE8-4811-BB9F-51D617A2CFE2}"/>
  <mergeCells count="1">
    <mergeCell ref="D6:H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D07FB-4D3D-4721-93A2-FA388673669B}">
  <dimension ref="A1:L13"/>
  <sheetViews>
    <sheetView workbookViewId="0">
      <selection activeCell="A7" sqref="A7:I13"/>
    </sheetView>
  </sheetViews>
  <sheetFormatPr defaultColWidth="12" defaultRowHeight="15" x14ac:dyDescent="0.25"/>
  <cols>
    <col min="1" max="1" width="12.7109375" customWidth="1"/>
    <col min="2" max="2" width="18.42578125" bestFit="1" customWidth="1"/>
    <col min="3" max="3" width="15.28515625" customWidth="1"/>
    <col min="4" max="4" width="25.42578125" customWidth="1"/>
    <col min="5" max="5" width="9.140625" customWidth="1"/>
    <col min="7" max="7" width="9.85546875" customWidth="1"/>
  </cols>
  <sheetData>
    <row r="1" spans="1:12" s="1" customFormat="1" x14ac:dyDescent="0.25">
      <c r="D1" s="3" t="s">
        <v>0</v>
      </c>
      <c r="G1" s="2"/>
      <c r="K1" s="4"/>
    </row>
    <row r="2" spans="1:12" s="1" customFormat="1" x14ac:dyDescent="0.25">
      <c r="D2" s="3" t="s">
        <v>35</v>
      </c>
      <c r="G2" s="2"/>
      <c r="K2" s="4"/>
    </row>
    <row r="3" spans="1:12" s="1" customFormat="1" x14ac:dyDescent="0.25">
      <c r="D3" s="3" t="s">
        <v>1</v>
      </c>
      <c r="G3" s="2"/>
      <c r="K3" s="4"/>
    </row>
    <row r="4" spans="1:12" s="1" customFormat="1" ht="15.75" thickBot="1" x14ac:dyDescent="0.3">
      <c r="D4" s="3"/>
      <c r="G4" s="2"/>
      <c r="K4" s="4"/>
    </row>
    <row r="5" spans="1:12" s="1" customFormat="1" ht="15.75" thickBot="1" x14ac:dyDescent="0.3">
      <c r="D5" s="3" t="s">
        <v>2</v>
      </c>
      <c r="F5" s="24" t="s">
        <v>111</v>
      </c>
      <c r="G5" s="5">
        <v>0.38800000000000001</v>
      </c>
      <c r="K5" s="4"/>
    </row>
    <row r="6" spans="1:12" s="1" customFormat="1" x14ac:dyDescent="0.25">
      <c r="G6" s="2"/>
      <c r="K6" s="4"/>
    </row>
    <row r="7" spans="1:12" s="1" customFormat="1" ht="30.75" thickBot="1" x14ac:dyDescent="0.3">
      <c r="A7" s="18" t="s">
        <v>3</v>
      </c>
      <c r="B7" s="18" t="s">
        <v>4</v>
      </c>
      <c r="C7" s="19" t="s">
        <v>5</v>
      </c>
      <c r="D7" s="18" t="s">
        <v>6</v>
      </c>
      <c r="E7" s="19" t="s">
        <v>110</v>
      </c>
      <c r="F7" s="18" t="s">
        <v>38</v>
      </c>
      <c r="G7" s="60" t="s">
        <v>376</v>
      </c>
      <c r="H7" s="18" t="s">
        <v>10</v>
      </c>
      <c r="I7" s="21" t="s">
        <v>11</v>
      </c>
      <c r="J7" s="18" t="s">
        <v>37</v>
      </c>
      <c r="K7" s="22" t="s">
        <v>36</v>
      </c>
    </row>
    <row r="8" spans="1:12" s="1" customFormat="1" x14ac:dyDescent="0.25">
      <c r="A8" s="7" t="s">
        <v>193</v>
      </c>
      <c r="B8" s="7" t="s">
        <v>34</v>
      </c>
      <c r="C8" s="7" t="s">
        <v>13</v>
      </c>
      <c r="D8" t="s">
        <v>63</v>
      </c>
      <c r="E8" s="7" t="s">
        <v>31</v>
      </c>
      <c r="F8" s="7" t="s">
        <v>16</v>
      </c>
      <c r="G8" s="9">
        <v>50</v>
      </c>
      <c r="H8" s="10">
        <f>(J8)/0.28</f>
        <v>151.93045112781954</v>
      </c>
      <c r="I8" s="10">
        <f>+G5*H8</f>
        <v>58.949015037593981</v>
      </c>
      <c r="J8" s="11">
        <f t="shared" ref="J8:J13" si="0">K8*G8</f>
        <v>42.540526315789471</v>
      </c>
      <c r="K8" s="64">
        <v>0.85081052631578946</v>
      </c>
      <c r="L8" s="61">
        <f>H8/0.95</f>
        <v>159.92679066086268</v>
      </c>
    </row>
    <row r="9" spans="1:12" s="1" customFormat="1" x14ac:dyDescent="0.25">
      <c r="A9" s="7" t="s">
        <v>194</v>
      </c>
      <c r="B9" s="7" t="s">
        <v>34</v>
      </c>
      <c r="C9" s="7" t="s">
        <v>13</v>
      </c>
      <c r="D9" s="27" t="s">
        <v>64</v>
      </c>
      <c r="E9" s="7" t="s">
        <v>15</v>
      </c>
      <c r="F9" s="7" t="s">
        <v>16</v>
      </c>
      <c r="G9" s="9">
        <v>50</v>
      </c>
      <c r="H9" s="10">
        <f t="shared" ref="H9:H13" si="1">(J9)/0.28</f>
        <v>194.26691729323306</v>
      </c>
      <c r="I9" s="10">
        <f>G5*H9</f>
        <v>75.375563909774428</v>
      </c>
      <c r="J9" s="11">
        <f t="shared" si="0"/>
        <v>54.39473684210526</v>
      </c>
      <c r="K9" s="64">
        <v>1.0878947368421052</v>
      </c>
      <c r="L9" s="61">
        <f t="shared" ref="L9:L13" si="2">H9/0.95</f>
        <v>204.49149188761376</v>
      </c>
    </row>
    <row r="10" spans="1:12" s="1" customFormat="1" x14ac:dyDescent="0.25">
      <c r="A10" s="7" t="s">
        <v>196</v>
      </c>
      <c r="B10" s="7" t="s">
        <v>34</v>
      </c>
      <c r="C10" s="7" t="s">
        <v>13</v>
      </c>
      <c r="D10" s="27" t="s">
        <v>66</v>
      </c>
      <c r="E10" s="7" t="s">
        <v>14</v>
      </c>
      <c r="F10" s="7" t="s">
        <v>16</v>
      </c>
      <c r="G10" s="9">
        <v>50</v>
      </c>
      <c r="H10" s="10">
        <f t="shared" si="1"/>
        <v>291.08082706766913</v>
      </c>
      <c r="I10" s="10">
        <f>G5*H10</f>
        <v>112.93936090225563</v>
      </c>
      <c r="J10" s="11">
        <f t="shared" si="0"/>
        <v>81.502631578947373</v>
      </c>
      <c r="K10" s="64">
        <v>1.6300526315789474</v>
      </c>
      <c r="L10" s="61">
        <f t="shared" si="2"/>
        <v>306.40087059754649</v>
      </c>
    </row>
    <row r="11" spans="1:12" s="1" customFormat="1" x14ac:dyDescent="0.25">
      <c r="A11" s="7" t="s">
        <v>214</v>
      </c>
      <c r="B11" s="7" t="s">
        <v>34</v>
      </c>
      <c r="C11" s="7" t="s">
        <v>112</v>
      </c>
      <c r="D11" s="27" t="s">
        <v>63</v>
      </c>
      <c r="E11" s="7" t="s">
        <v>31</v>
      </c>
      <c r="F11" s="7" t="s">
        <v>16</v>
      </c>
      <c r="G11" s="9">
        <v>50</v>
      </c>
      <c r="H11" s="10">
        <f t="shared" si="1"/>
        <v>169.7875939849624</v>
      </c>
      <c r="I11" s="10">
        <f>G5*H11</f>
        <v>65.877586466165411</v>
      </c>
      <c r="J11" s="11">
        <f t="shared" si="0"/>
        <v>47.540526315789478</v>
      </c>
      <c r="K11" s="11">
        <v>0.95081052631578955</v>
      </c>
      <c r="L11" s="61">
        <f t="shared" si="2"/>
        <v>178.72378314206568</v>
      </c>
    </row>
    <row r="12" spans="1:12" s="1" customFormat="1" x14ac:dyDescent="0.25">
      <c r="A12" s="7" t="s">
        <v>215</v>
      </c>
      <c r="B12" s="7" t="s">
        <v>34</v>
      </c>
      <c r="C12" s="7" t="s">
        <v>112</v>
      </c>
      <c r="D12" s="27" t="s">
        <v>64</v>
      </c>
      <c r="E12" s="7" t="s">
        <v>15</v>
      </c>
      <c r="F12" s="7" t="s">
        <v>16</v>
      </c>
      <c r="G12" s="9">
        <v>50</v>
      </c>
      <c r="H12" s="10">
        <f t="shared" si="1"/>
        <v>213.06390977443604</v>
      </c>
      <c r="I12" s="10">
        <f>G5*H12</f>
        <v>82.668796992481191</v>
      </c>
      <c r="J12" s="11">
        <f t="shared" si="0"/>
        <v>59.657894736842096</v>
      </c>
      <c r="K12" s="11">
        <v>1.193157894736842</v>
      </c>
      <c r="L12" s="61">
        <f t="shared" si="2"/>
        <v>224.27779976256426</v>
      </c>
    </row>
    <row r="13" spans="1:12" s="1" customFormat="1" x14ac:dyDescent="0.25">
      <c r="A13" s="7" t="s">
        <v>217</v>
      </c>
      <c r="B13" s="7" t="s">
        <v>34</v>
      </c>
      <c r="C13" s="7" t="s">
        <v>112</v>
      </c>
      <c r="D13" s="27" t="s">
        <v>66</v>
      </c>
      <c r="E13" s="7" t="s">
        <v>14</v>
      </c>
      <c r="F13" s="7" t="s">
        <v>16</v>
      </c>
      <c r="G13" s="9">
        <v>50</v>
      </c>
      <c r="H13" s="10">
        <f t="shared" si="1"/>
        <v>308.18609022556393</v>
      </c>
      <c r="I13" s="10">
        <f>G5*H13</f>
        <v>119.57620300751881</v>
      </c>
      <c r="J13" s="11">
        <f t="shared" si="0"/>
        <v>86.292105263157907</v>
      </c>
      <c r="K13" s="11">
        <v>1.7258421052631581</v>
      </c>
      <c r="L13" s="61">
        <f t="shared" si="2"/>
        <v>324.40641076375152</v>
      </c>
    </row>
  </sheetData>
  <protectedRanges>
    <protectedRange sqref="G8:G9" name="Range2"/>
    <protectedRange sqref="G5" name="Range1"/>
    <protectedRange sqref="G10" name="Range2_1"/>
    <protectedRange sqref="G11:G12" name="Range2_2"/>
    <protectedRange sqref="G13" name="Range2_3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47EB1-DB2C-4E87-AF50-61C58C73D2A3}">
  <dimension ref="A1:P27"/>
  <sheetViews>
    <sheetView workbookViewId="0">
      <selection activeCell="J10" sqref="J10"/>
    </sheetView>
  </sheetViews>
  <sheetFormatPr defaultRowHeight="15" x14ac:dyDescent="0.25"/>
  <cols>
    <col min="1" max="1" width="17.85546875" customWidth="1"/>
    <col min="2" max="2" width="20.140625" customWidth="1"/>
    <col min="3" max="3" width="11" customWidth="1"/>
    <col min="4" max="4" width="11.85546875" customWidth="1"/>
    <col min="5" max="6" width="11" customWidth="1"/>
    <col min="7" max="7" width="12" bestFit="1" customWidth="1"/>
    <col min="8" max="8" width="0" hidden="1" customWidth="1"/>
    <col min="9" max="9" width="11.5703125" hidden="1" customWidth="1"/>
    <col min="10" max="10" width="10" bestFit="1" customWidth="1"/>
    <col min="11" max="11" width="11.5703125" bestFit="1" customWidth="1"/>
    <col min="12" max="12" width="12.5703125" bestFit="1" customWidth="1"/>
    <col min="13" max="13" width="11.5703125" bestFit="1" customWidth="1"/>
    <col min="14" max="15" width="9.140625" hidden="1" customWidth="1"/>
    <col min="16" max="16" width="0" hidden="1" customWidth="1"/>
  </cols>
  <sheetData>
    <row r="1" spans="1:16" s="1" customFormat="1" x14ac:dyDescent="0.25">
      <c r="C1" s="3" t="s">
        <v>0</v>
      </c>
      <c r="E1" s="2"/>
      <c r="H1" s="4"/>
      <c r="I1" s="4"/>
    </row>
    <row r="2" spans="1:16" s="1" customFormat="1" x14ac:dyDescent="0.25">
      <c r="C2" s="3" t="s">
        <v>35</v>
      </c>
      <c r="E2" s="2"/>
      <c r="H2" s="4"/>
      <c r="I2" s="4"/>
    </row>
    <row r="3" spans="1:16" s="1" customFormat="1" x14ac:dyDescent="0.25">
      <c r="C3" s="3" t="s">
        <v>1</v>
      </c>
      <c r="E3" s="2"/>
      <c r="H3" s="4"/>
      <c r="I3" s="4"/>
    </row>
    <row r="4" spans="1:16" s="1" customFormat="1" ht="15.75" thickBot="1" x14ac:dyDescent="0.3">
      <c r="B4" s="3"/>
      <c r="E4" s="2"/>
      <c r="H4" s="4"/>
      <c r="I4" s="4"/>
    </row>
    <row r="5" spans="1:16" s="1" customFormat="1" ht="16.5" thickBot="1" x14ac:dyDescent="0.3">
      <c r="B5" s="3" t="s">
        <v>2</v>
      </c>
      <c r="D5" s="51" t="s">
        <v>111</v>
      </c>
      <c r="E5" s="52">
        <v>1</v>
      </c>
      <c r="H5" s="4"/>
      <c r="I5" s="4"/>
    </row>
    <row r="6" spans="1:16" s="1" customFormat="1" ht="6.75" customHeight="1" x14ac:dyDescent="0.25">
      <c r="A6" s="30"/>
      <c r="B6" s="30"/>
      <c r="C6" s="30"/>
      <c r="D6" s="30"/>
      <c r="E6" s="31"/>
      <c r="F6" s="30"/>
      <c r="G6" s="30"/>
      <c r="H6" s="32"/>
      <c r="I6" s="32"/>
      <c r="J6" s="30"/>
      <c r="K6" s="30"/>
      <c r="L6" s="30"/>
      <c r="M6" s="30"/>
    </row>
    <row r="7" spans="1:16" s="1" customFormat="1" ht="15.75" x14ac:dyDescent="0.25">
      <c r="A7" s="76" t="s">
        <v>153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6" s="1" customFormat="1" ht="45" customHeight="1" x14ac:dyDescent="0.25">
      <c r="A8" s="38" t="s">
        <v>3</v>
      </c>
      <c r="B8" s="38" t="s">
        <v>6</v>
      </c>
      <c r="C8" s="39" t="s">
        <v>110</v>
      </c>
      <c r="D8" s="39" t="s">
        <v>138</v>
      </c>
      <c r="E8" s="40" t="s">
        <v>139</v>
      </c>
      <c r="F8" s="39" t="s">
        <v>140</v>
      </c>
      <c r="G8" s="41" t="s">
        <v>141</v>
      </c>
      <c r="H8" s="42" t="s">
        <v>142</v>
      </c>
      <c r="I8" s="42" t="s">
        <v>145</v>
      </c>
      <c r="J8" s="43" t="s">
        <v>143</v>
      </c>
      <c r="K8" s="43" t="s">
        <v>146</v>
      </c>
      <c r="L8" s="77" t="s">
        <v>144</v>
      </c>
      <c r="M8" s="77"/>
      <c r="N8" s="59" t="s">
        <v>149</v>
      </c>
      <c r="O8" s="53" t="s">
        <v>150</v>
      </c>
      <c r="P8" s="53" t="s">
        <v>151</v>
      </c>
    </row>
    <row r="9" spans="1:16" x14ac:dyDescent="0.25">
      <c r="A9" s="27" t="s">
        <v>124</v>
      </c>
      <c r="B9" s="44" t="s">
        <v>117</v>
      </c>
      <c r="C9" s="27" t="s">
        <v>131</v>
      </c>
      <c r="D9" s="27">
        <v>2.8000000000000001E-2</v>
      </c>
      <c r="E9" s="27">
        <v>7.5700000000000003E-2</v>
      </c>
      <c r="F9" s="45">
        <f>P9</f>
        <v>1.2637032085561499</v>
      </c>
      <c r="G9" s="46">
        <f>E5*F9</f>
        <v>1.2637032085561499</v>
      </c>
      <c r="H9" s="27">
        <v>1</v>
      </c>
      <c r="I9" s="47">
        <f>(H9/E9)*G9</f>
        <v>16.693569465735138</v>
      </c>
      <c r="J9" s="50">
        <v>0</v>
      </c>
      <c r="K9" s="55">
        <f>G9*J9</f>
        <v>0</v>
      </c>
      <c r="L9" s="78">
        <f>J9*E9</f>
        <v>0</v>
      </c>
      <c r="M9" s="78"/>
      <c r="N9">
        <v>0.37809999999999999</v>
      </c>
      <c r="O9">
        <f t="shared" ref="O9:O14" si="0">N9/0.85</f>
        <v>0.44482352941176473</v>
      </c>
      <c r="P9">
        <f>O9/0.352</f>
        <v>1.2637032085561499</v>
      </c>
    </row>
    <row r="10" spans="1:16" x14ac:dyDescent="0.25">
      <c r="A10" s="27" t="s">
        <v>125</v>
      </c>
      <c r="B10" s="44" t="s">
        <v>118</v>
      </c>
      <c r="C10" s="27" t="s">
        <v>132</v>
      </c>
      <c r="D10" s="27">
        <v>2.8000000000000001E-2</v>
      </c>
      <c r="E10" s="27">
        <v>0.1183</v>
      </c>
      <c r="F10" s="45">
        <f t="shared" ref="F10:F15" si="1">P10</f>
        <v>1.9752673796791445</v>
      </c>
      <c r="G10" s="46">
        <f>E5*F10</f>
        <v>1.9752673796791445</v>
      </c>
      <c r="H10" s="27">
        <v>1</v>
      </c>
      <c r="I10" s="47">
        <f t="shared" ref="I10:I15" si="2">(H10/E10)*G10</f>
        <v>16.697103801176201</v>
      </c>
      <c r="J10" s="50">
        <v>0</v>
      </c>
      <c r="K10" s="55">
        <f t="shared" ref="K10:K15" si="3">G10*J10</f>
        <v>0</v>
      </c>
      <c r="L10" s="78">
        <f t="shared" ref="L10:L15" si="4">J10*E10</f>
        <v>0</v>
      </c>
      <c r="M10" s="78"/>
      <c r="N10" s="28">
        <v>0.59099999999999997</v>
      </c>
      <c r="O10">
        <f t="shared" si="0"/>
        <v>0.69529411764705884</v>
      </c>
      <c r="P10">
        <f t="shared" ref="P10:P15" si="5">O10/0.352</f>
        <v>1.9752673796791445</v>
      </c>
    </row>
    <row r="11" spans="1:16" x14ac:dyDescent="0.25">
      <c r="A11" s="27" t="s">
        <v>126</v>
      </c>
      <c r="B11" s="44" t="s">
        <v>119</v>
      </c>
      <c r="C11" s="27" t="s">
        <v>133</v>
      </c>
      <c r="D11" s="27">
        <v>2.8000000000000001E-2</v>
      </c>
      <c r="E11" s="27">
        <v>0.16089999999999999</v>
      </c>
      <c r="F11" s="45">
        <f t="shared" si="1"/>
        <v>2.6868315508021392</v>
      </c>
      <c r="G11" s="46">
        <f>E5*F11</f>
        <v>2.6868315508021392</v>
      </c>
      <c r="H11" s="27">
        <v>1</v>
      </c>
      <c r="I11" s="47">
        <f t="shared" si="2"/>
        <v>16.69876663021839</v>
      </c>
      <c r="J11" s="50">
        <v>0</v>
      </c>
      <c r="K11" s="55">
        <f t="shared" si="3"/>
        <v>0</v>
      </c>
      <c r="L11" s="78">
        <f t="shared" si="4"/>
        <v>0</v>
      </c>
      <c r="M11" s="78"/>
      <c r="N11" s="28">
        <v>0.80389999999999995</v>
      </c>
      <c r="O11">
        <f t="shared" si="0"/>
        <v>0.94576470588235295</v>
      </c>
      <c r="P11">
        <f t="shared" si="5"/>
        <v>2.6868315508021392</v>
      </c>
    </row>
    <row r="12" spans="1:16" x14ac:dyDescent="0.25">
      <c r="A12" s="27" t="s">
        <v>127</v>
      </c>
      <c r="B12" s="44" t="s">
        <v>120</v>
      </c>
      <c r="C12" s="27" t="s">
        <v>134</v>
      </c>
      <c r="D12" s="27">
        <v>0.03</v>
      </c>
      <c r="E12" s="27">
        <v>0.21740000000000001</v>
      </c>
      <c r="F12" s="45">
        <f t="shared" si="1"/>
        <v>3.6286764705882359</v>
      </c>
      <c r="G12" s="46">
        <f>E5*F12</f>
        <v>3.6286764705882359</v>
      </c>
      <c r="H12" s="27">
        <v>1</v>
      </c>
      <c r="I12" s="47">
        <f t="shared" si="2"/>
        <v>16.691244114941288</v>
      </c>
      <c r="J12" s="50">
        <v>0</v>
      </c>
      <c r="K12" s="55">
        <f t="shared" si="3"/>
        <v>0</v>
      </c>
      <c r="L12" s="78">
        <f t="shared" si="4"/>
        <v>0</v>
      </c>
      <c r="M12" s="78"/>
      <c r="N12" s="28">
        <v>1.0857000000000001</v>
      </c>
      <c r="O12">
        <f t="shared" si="0"/>
        <v>1.2772941176470589</v>
      </c>
      <c r="P12">
        <f t="shared" si="5"/>
        <v>3.6286764705882359</v>
      </c>
    </row>
    <row r="13" spans="1:16" x14ac:dyDescent="0.25">
      <c r="A13" s="27" t="s">
        <v>128</v>
      </c>
      <c r="B13" s="44" t="s">
        <v>121</v>
      </c>
      <c r="C13" s="27" t="s">
        <v>135</v>
      </c>
      <c r="D13" s="27">
        <v>0.03</v>
      </c>
      <c r="E13" s="27">
        <v>0.26300000000000001</v>
      </c>
      <c r="F13" s="45">
        <f t="shared" si="1"/>
        <v>4.3910427807486636</v>
      </c>
      <c r="G13" s="46">
        <f>E5*F13</f>
        <v>4.3910427807486636</v>
      </c>
      <c r="H13" s="27">
        <v>1</v>
      </c>
      <c r="I13" s="47">
        <f t="shared" si="2"/>
        <v>16.695980154937882</v>
      </c>
      <c r="J13" s="50">
        <v>0</v>
      </c>
      <c r="K13" s="55">
        <f t="shared" si="3"/>
        <v>0</v>
      </c>
      <c r="L13" s="78">
        <f t="shared" si="4"/>
        <v>0</v>
      </c>
      <c r="M13" s="78"/>
      <c r="N13" s="28">
        <v>1.3138000000000001</v>
      </c>
      <c r="O13">
        <f t="shared" si="0"/>
        <v>1.5456470588235296</v>
      </c>
      <c r="P13">
        <f t="shared" si="5"/>
        <v>4.3910427807486636</v>
      </c>
    </row>
    <row r="14" spans="1:16" x14ac:dyDescent="0.25">
      <c r="A14" s="27" t="s">
        <v>129</v>
      </c>
      <c r="B14" s="44" t="s">
        <v>122</v>
      </c>
      <c r="C14" s="27" t="s">
        <v>136</v>
      </c>
      <c r="D14" s="27">
        <v>3.7999999999999999E-2</v>
      </c>
      <c r="E14" s="27">
        <v>0.38729999999999998</v>
      </c>
      <c r="F14" s="45">
        <f t="shared" si="1"/>
        <v>7.0030080213903743</v>
      </c>
      <c r="G14" s="46">
        <f>E5*F14</f>
        <v>7.0030080213903743</v>
      </c>
      <c r="H14" s="27">
        <v>1</v>
      </c>
      <c r="I14" s="47">
        <f t="shared" si="2"/>
        <v>18.081611209373545</v>
      </c>
      <c r="J14" s="50">
        <v>0</v>
      </c>
      <c r="K14" s="55">
        <f t="shared" si="3"/>
        <v>0</v>
      </c>
      <c r="L14" s="78">
        <f t="shared" si="4"/>
        <v>0</v>
      </c>
      <c r="M14" s="78"/>
      <c r="N14" s="28">
        <v>2.0952999999999999</v>
      </c>
      <c r="O14">
        <f t="shared" si="0"/>
        <v>2.4650588235294117</v>
      </c>
      <c r="P14">
        <f t="shared" si="5"/>
        <v>7.0030080213903743</v>
      </c>
    </row>
    <row r="15" spans="1:16" x14ac:dyDescent="0.25">
      <c r="A15" s="27" t="s">
        <v>130</v>
      </c>
      <c r="B15" s="44" t="s">
        <v>123</v>
      </c>
      <c r="C15" s="27" t="s">
        <v>137</v>
      </c>
      <c r="D15" s="27">
        <v>0.05</v>
      </c>
      <c r="E15" s="27">
        <v>0.65500000000000003</v>
      </c>
      <c r="F15" s="45">
        <f t="shared" si="1"/>
        <v>16.644348894348894</v>
      </c>
      <c r="G15" s="46">
        <f>E5*F15</f>
        <v>16.644348894348894</v>
      </c>
      <c r="H15" s="27">
        <v>1</v>
      </c>
      <c r="I15" s="47">
        <f t="shared" si="2"/>
        <v>25.411219686028844</v>
      </c>
      <c r="J15" s="50">
        <v>0</v>
      </c>
      <c r="K15" s="55">
        <f t="shared" si="3"/>
        <v>0</v>
      </c>
      <c r="L15" s="78">
        <f t="shared" si="4"/>
        <v>0</v>
      </c>
      <c r="M15" s="78"/>
      <c r="N15" s="29">
        <v>5.4194000000000004</v>
      </c>
      <c r="O15">
        <f>N15/0.925</f>
        <v>5.8588108108108106</v>
      </c>
      <c r="P15">
        <f t="shared" si="5"/>
        <v>16.644348894348894</v>
      </c>
    </row>
    <row r="19" spans="1:13" ht="15.75" x14ac:dyDescent="0.25">
      <c r="A19" s="76" t="s">
        <v>154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45" x14ac:dyDescent="0.25">
      <c r="A20" s="38" t="s">
        <v>3</v>
      </c>
      <c r="B20" s="38" t="s">
        <v>6</v>
      </c>
      <c r="C20" s="39" t="s">
        <v>110</v>
      </c>
      <c r="D20" s="39" t="s">
        <v>138</v>
      </c>
      <c r="E20" s="40" t="s">
        <v>139</v>
      </c>
      <c r="F20" s="39" t="s">
        <v>140</v>
      </c>
      <c r="G20" s="56" t="s">
        <v>152</v>
      </c>
      <c r="J20" s="41" t="s">
        <v>148</v>
      </c>
      <c r="K20" s="43" t="s">
        <v>142</v>
      </c>
      <c r="L20" s="43" t="s">
        <v>146</v>
      </c>
      <c r="M20" s="43" t="s">
        <v>147</v>
      </c>
    </row>
    <row r="21" spans="1:13" x14ac:dyDescent="0.25">
      <c r="A21" s="27" t="s">
        <v>124</v>
      </c>
      <c r="B21" s="44" t="s">
        <v>117</v>
      </c>
      <c r="C21" s="27" t="s">
        <v>131</v>
      </c>
      <c r="D21" s="27">
        <v>2.8000000000000001E-2</v>
      </c>
      <c r="E21" s="27">
        <v>7.5700000000000003E-2</v>
      </c>
      <c r="F21" s="45">
        <f>P9</f>
        <v>1.2637032085561499</v>
      </c>
      <c r="G21" s="55">
        <f>F21*E5</f>
        <v>1.2637032085561499</v>
      </c>
      <c r="J21" s="46">
        <f>(1/0.0757)*G21</f>
        <v>16.693569465735138</v>
      </c>
      <c r="K21" s="54">
        <v>0</v>
      </c>
      <c r="L21" s="55">
        <f t="shared" ref="L21:L27" si="6">J21*K21</f>
        <v>0</v>
      </c>
      <c r="M21" s="49">
        <f>K21/E21</f>
        <v>0</v>
      </c>
    </row>
    <row r="22" spans="1:13" x14ac:dyDescent="0.25">
      <c r="A22" s="27" t="s">
        <v>125</v>
      </c>
      <c r="B22" s="44" t="s">
        <v>118</v>
      </c>
      <c r="C22" s="27" t="s">
        <v>132</v>
      </c>
      <c r="D22" s="27">
        <v>2.8000000000000001E-2</v>
      </c>
      <c r="E22" s="27">
        <v>0.1183</v>
      </c>
      <c r="F22" s="45">
        <f t="shared" ref="F22:F27" si="7">P10</f>
        <v>1.9752673796791445</v>
      </c>
      <c r="G22" s="55">
        <f>F22*E5</f>
        <v>1.9752673796791445</v>
      </c>
      <c r="J22" s="46">
        <f>(1/0.1183)*G22</f>
        <v>16.697103801176201</v>
      </c>
      <c r="K22" s="54">
        <v>0</v>
      </c>
      <c r="L22" s="55">
        <f t="shared" si="6"/>
        <v>0</v>
      </c>
      <c r="M22" s="49">
        <f t="shared" ref="M22:M27" si="8">K22/E22</f>
        <v>0</v>
      </c>
    </row>
    <row r="23" spans="1:13" x14ac:dyDescent="0.25">
      <c r="A23" s="27" t="s">
        <v>126</v>
      </c>
      <c r="B23" s="44" t="s">
        <v>119</v>
      </c>
      <c r="C23" s="27" t="s">
        <v>133</v>
      </c>
      <c r="D23" s="27">
        <v>2.8000000000000001E-2</v>
      </c>
      <c r="E23" s="27">
        <v>0.16089999999999999</v>
      </c>
      <c r="F23" s="45">
        <f t="shared" si="7"/>
        <v>2.6868315508021392</v>
      </c>
      <c r="G23" s="55">
        <f>F23*E5</f>
        <v>2.6868315508021392</v>
      </c>
      <c r="J23" s="46">
        <f>(1/0.1609)*G23</f>
        <v>16.69876663021839</v>
      </c>
      <c r="K23" s="54">
        <v>0</v>
      </c>
      <c r="L23" s="55">
        <f t="shared" si="6"/>
        <v>0</v>
      </c>
      <c r="M23" s="49">
        <f t="shared" si="8"/>
        <v>0</v>
      </c>
    </row>
    <row r="24" spans="1:13" x14ac:dyDescent="0.25">
      <c r="A24" s="27" t="s">
        <v>127</v>
      </c>
      <c r="B24" s="44" t="s">
        <v>120</v>
      </c>
      <c r="C24" s="27" t="s">
        <v>134</v>
      </c>
      <c r="D24" s="27">
        <v>0.03</v>
      </c>
      <c r="E24" s="27">
        <v>0.21740000000000001</v>
      </c>
      <c r="F24" s="45">
        <f t="shared" si="7"/>
        <v>3.6286764705882359</v>
      </c>
      <c r="G24" s="55">
        <f>F24*E5</f>
        <v>3.6286764705882359</v>
      </c>
      <c r="J24" s="46">
        <f>(1/0.2174)*G24</f>
        <v>16.691244114941288</v>
      </c>
      <c r="K24" s="54">
        <v>0</v>
      </c>
      <c r="L24" s="55">
        <f t="shared" si="6"/>
        <v>0</v>
      </c>
      <c r="M24" s="49">
        <f t="shared" si="8"/>
        <v>0</v>
      </c>
    </row>
    <row r="25" spans="1:13" x14ac:dyDescent="0.25">
      <c r="A25" s="27" t="s">
        <v>128</v>
      </c>
      <c r="B25" s="44" t="s">
        <v>121</v>
      </c>
      <c r="C25" s="27" t="s">
        <v>135</v>
      </c>
      <c r="D25" s="27">
        <v>0.03</v>
      </c>
      <c r="E25" s="27">
        <v>0.26300000000000001</v>
      </c>
      <c r="F25" s="45">
        <f t="shared" si="7"/>
        <v>4.3910427807486636</v>
      </c>
      <c r="G25" s="55">
        <f>F25*E5</f>
        <v>4.3910427807486636</v>
      </c>
      <c r="J25" s="46">
        <f>(1/0.263)*G25</f>
        <v>16.695980154937882</v>
      </c>
      <c r="K25" s="54">
        <v>0</v>
      </c>
      <c r="L25" s="55">
        <f t="shared" si="6"/>
        <v>0</v>
      </c>
      <c r="M25" s="49">
        <f t="shared" si="8"/>
        <v>0</v>
      </c>
    </row>
    <row r="26" spans="1:13" x14ac:dyDescent="0.25">
      <c r="A26" s="27" t="s">
        <v>129</v>
      </c>
      <c r="B26" s="44" t="s">
        <v>122</v>
      </c>
      <c r="C26" s="27" t="s">
        <v>136</v>
      </c>
      <c r="D26" s="27">
        <v>3.7999999999999999E-2</v>
      </c>
      <c r="E26" s="27">
        <v>0.38729999999999998</v>
      </c>
      <c r="F26" s="45">
        <f t="shared" si="7"/>
        <v>7.0030080213903743</v>
      </c>
      <c r="G26" s="55">
        <f>F26*E5</f>
        <v>7.0030080213903743</v>
      </c>
      <c r="J26" s="46">
        <f>(1/0.3873)*G26</f>
        <v>18.081611209373545</v>
      </c>
      <c r="K26" s="54">
        <v>0</v>
      </c>
      <c r="L26" s="55">
        <f t="shared" si="6"/>
        <v>0</v>
      </c>
      <c r="M26" s="49">
        <f t="shared" si="8"/>
        <v>0</v>
      </c>
    </row>
    <row r="27" spans="1:13" x14ac:dyDescent="0.25">
      <c r="A27" s="27" t="s">
        <v>130</v>
      </c>
      <c r="B27" s="44" t="s">
        <v>123</v>
      </c>
      <c r="C27" s="27" t="s">
        <v>137</v>
      </c>
      <c r="D27" s="27">
        <v>0.05</v>
      </c>
      <c r="E27" s="27">
        <v>0.65500000000000003</v>
      </c>
      <c r="F27" s="45">
        <f t="shared" si="7"/>
        <v>16.644348894348894</v>
      </c>
      <c r="G27" s="57">
        <f>F27*E5</f>
        <v>16.644348894348894</v>
      </c>
      <c r="J27" s="46">
        <f>(1/0.05)*G27</f>
        <v>332.88697788697789</v>
      </c>
      <c r="K27" s="58">
        <v>0</v>
      </c>
      <c r="L27" s="55">
        <f t="shared" si="6"/>
        <v>0</v>
      </c>
      <c r="M27" s="49">
        <f t="shared" si="8"/>
        <v>0</v>
      </c>
    </row>
  </sheetData>
  <sheetProtection autoFilter="0"/>
  <protectedRanges>
    <protectedRange sqref="J9:J15 K21:K27" name="Range2"/>
    <protectedRange sqref="E5" name="Range1_4"/>
  </protectedRanges>
  <mergeCells count="10">
    <mergeCell ref="A19:M19"/>
    <mergeCell ref="A7:M7"/>
    <mergeCell ref="L8:M8"/>
    <mergeCell ref="L9:M9"/>
    <mergeCell ref="L10:M10"/>
    <mergeCell ref="L11:M11"/>
    <mergeCell ref="L12:M12"/>
    <mergeCell ref="L13:M13"/>
    <mergeCell ref="L14:M14"/>
    <mergeCell ref="L15:M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Lineset</vt:lpstr>
      <vt:lpstr>Minisplit</vt:lpstr>
      <vt:lpstr>Sheet2</vt:lpstr>
      <vt:lpstr>Insulated Copper</vt:lpstr>
      <vt:lpstr>Sheet1</vt:lpstr>
      <vt:lpstr>LWC</vt:lpstr>
      <vt:lpstr>Minisplit!Print_Area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Riddle</dc:creator>
  <cp:lastModifiedBy>Marc Riddle</cp:lastModifiedBy>
  <cp:lastPrinted>2024-08-06T16:57:05Z</cp:lastPrinted>
  <dcterms:created xsi:type="dcterms:W3CDTF">2023-11-16T17:16:53Z</dcterms:created>
  <dcterms:modified xsi:type="dcterms:W3CDTF">2024-11-01T23:31:32Z</dcterms:modified>
</cp:coreProperties>
</file>